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376" windowHeight="6120" tabRatio="544" activeTab="1"/>
  </bookViews>
  <sheets>
    <sheet name="1 Доходи" sheetId="1" r:id="rId1"/>
    <sheet name="Лист1" sheetId="2" r:id="rId2"/>
  </sheets>
  <externalReferences>
    <externalReference r:id="rId5"/>
  </externalReferences>
  <definedNames>
    <definedName name="_xlnm.Print_Area" localSheetId="0">'1 Доходи'!$A$1:$G$71</definedName>
    <definedName name="_xlnm.Print_Area" localSheetId="1">'Лист1'!$A$1:$G$136</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7"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<sst xmlns="http://schemas.openxmlformats.org/spreadsheetml/2006/main" count="305" uniqueCount="269">
  <si>
    <t>Загальний фонд</t>
  </si>
  <si>
    <t>Спеціальний фонд</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</si>
  <si>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</si>
  <si>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</si>
  <si>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</si>
  <si>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</si>
  <si>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</si>
  <si>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</si>
  <si>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</si>
  <si>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</si>
  <si>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</si>
  <si>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</si>
  <si>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</si>
  <si>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</si>
  <si>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</si>
  <si>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</si>
  <si>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</si>
  <si>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</si>
  <si>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</si>
  <si>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</si>
  <si>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</si>
  <si>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</si>
  <si>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</si>
  <si>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</si>
  <si>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</si>
  <si>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</si>
  <si>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</si>
  <si>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</si>
  <si>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</si>
  <si>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</si>
  <si>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</si>
  <si>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</si>
  <si>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</si>
  <si>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</si>
  <si>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</si>
  <si>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</si>
  <si>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</si>
  <si>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</si>
  <si>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</si>
  <si>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Адміністративні збори та платежі, доходи від некомерційної господарської діяльності</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</si>
  <si>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</si>
  <si>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</si>
  <si>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Бюджетні призначення на  2013 рік</t>
  </si>
  <si>
    <t>Додаток 1</t>
  </si>
  <si>
    <t xml:space="preserve">до рішення сесії </t>
  </si>
  <si>
    <t xml:space="preserve">Виконано </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</si>
  <si>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</si>
  <si>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</si>
  <si>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</si>
  <si>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</si>
  <si>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</si>
  <si>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</si>
  <si>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Додаткова дотація з державного бюджету на вирівнювання фінансової забезпеченості місцевих бюджетів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</si>
  <si>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</si>
  <si>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</si>
  <si>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</si>
  <si>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</si>
  <si>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</si>
  <si>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</si>
  <si>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</si>
  <si>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</si>
  <si>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</si>
  <si>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 виконання до бюджетних призначень на 2013 рік</t>
  </si>
  <si>
    <t xml:space="preserve">Інші надходження </t>
  </si>
  <si>
    <t>та спеціальному фонду за  2013 рік</t>
  </si>
  <si>
    <t>Уточнені бюджетні призначення на 2013 рік</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</si>
  <si>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</si>
  <si>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сільських,селищних. міських голів</t>
  </si>
  <si>
    <t>Надходження коштів від відшкодування втрат сільськогосподарського і лісогосподарського виробництва</t>
  </si>
  <si>
    <t>за 2013 рік"</t>
  </si>
  <si>
    <t xml:space="preserve">                        2014 року</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</si>
  <si>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</si>
  <si>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</si>
  <si>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</si>
  <si>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</si>
  <si>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</si>
  <si>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</si>
  <si>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</si>
  <si>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</si>
  <si>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</si>
  <si>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</si>
  <si>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</si>
  <si>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</si>
  <si>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</si>
  <si>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</si>
  <si>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</si>
  <si>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</si>
  <si>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</si>
  <si>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</si>
  <si>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080300</t>
  </si>
  <si>
    <t>Поліклініки і амбулаторії (крім спеціалізованих поліклінік та загальних і спеціалізованих стоматологічних поліклінік)</t>
  </si>
  <si>
    <t>080600</t>
  </si>
  <si>
    <t>Фельдшерсько-акушерські пункти</t>
  </si>
  <si>
    <t>081002</t>
  </si>
  <si>
    <t>081003</t>
  </si>
  <si>
    <t>081009</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</si>
  <si>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</si>
  <si>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</si>
  <si>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</si>
  <si>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</si>
  <si>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</si>
  <si>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</si>
  <si>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</si>
  <si>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</si>
  <si>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</si>
  <si>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</si>
  <si>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</si>
  <si>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</si>
  <si>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</si>
  <si>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</si>
  <si>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</si>
  <si>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</si>
  <si>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</si>
  <si>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</si>
  <si>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</si>
  <si>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</si>
  <si>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</si>
  <si>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</si>
  <si>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</si>
  <si>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</si>
  <si>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</si>
  <si>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</si>
  <si>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</si>
  <si>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</si>
  <si>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</si>
  <si>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</si>
  <si>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</si>
  <si>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</si>
  <si>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</si>
  <si>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</si>
  <si>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</si>
  <si>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</si>
  <si>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</si>
  <si>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</si>
  <si>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</si>
  <si>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</si>
  <si>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</si>
  <si>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</si>
  <si>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</si>
  <si>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</si>
  <si>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</si>
  <si>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</si>
  <si>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</si>
  <si>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</si>
  <si>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</si>
  <si>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</si>
  <si>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090411</t>
  </si>
  <si>
    <t>Кошти на забезпечення побутовим вугіллям окремих категорій населення </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</si>
  <si>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</si>
  <si>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</si>
  <si>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</si>
  <si>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</si>
  <si>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</si>
  <si>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</si>
  <si>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</si>
  <si>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</si>
  <si>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</si>
  <si>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</si>
  <si>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</si>
  <si>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</si>
  <si>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</si>
  <si>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</si>
  <si>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</si>
  <si>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</si>
  <si>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</si>
  <si>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</si>
  <si>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</si>
  <si>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Територіальні центри і відділення соціальної допомоги на дому</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</si>
  <si>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</si>
  <si>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</si>
  <si>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</si>
  <si>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</si>
  <si>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</si>
  <si>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</si>
  <si>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</si>
  <si>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</si>
  <si>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</si>
  <si>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</si>
  <si>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</si>
  <si>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</si>
  <si>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</si>
  <si>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</si>
  <si>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</si>
  <si>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</si>
  <si>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</si>
  <si>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</si>
  <si>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</si>
  <si>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</si>
  <si>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</si>
  <si>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</si>
  <si>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</si>
  <si>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</si>
  <si>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</si>
  <si>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</si>
  <si>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</si>
  <si>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</si>
  <si>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Інші послуги, пов`язані з економічною діяльністю </t>
  </si>
  <si>
    <t>Підтримка малого і середнього підприємництва </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</si>
  <si>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</si>
  <si>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</si>
  <si>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</si>
  <si>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</si>
  <si>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</si>
  <si>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900201</t>
  </si>
  <si>
    <t>Разом по загальному фонду</t>
  </si>
  <si>
    <t>Дотації вирівнювання</t>
  </si>
  <si>
    <t>Інші додаткові дотації </t>
  </si>
  <si>
    <t>Субвенція на проведення видатків місцевих бюджетів, що враховуються при визначенні обсягу міжбюджетних трансфертів</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</si>
  <si>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</si>
  <si>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</si>
  <si>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</si>
  <si>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</si>
  <si>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</si>
  <si>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більше 200</t>
  </si>
  <si>
    <t>Загальноосвітні  школи</t>
  </si>
  <si>
    <t>070807</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</si>
  <si>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</si>
  <si>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</si>
  <si>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</si>
  <si>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</si>
  <si>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</si>
  <si>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</si>
  <si>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</si>
  <si>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</si>
  <si>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</si>
  <si>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</si>
  <si>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</si>
  <si>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</si>
  <si>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170703</t>
  </si>
  <si>
    <t>Видатки на проведення робіт, пов`язаних із будівництвом, реконструкцією, ремонтом та утриманням автомобільних доріг </t>
  </si>
  <si>
    <t>200000</t>
  </si>
  <si>
    <t>Охорона навколишнього природного середовища та ядерна безпека </t>
  </si>
  <si>
    <t>200200</t>
  </si>
  <si>
    <t>Охорона і раціональне використання земель </t>
  </si>
  <si>
    <t>240000</t>
  </si>
  <si>
    <t>Цільові фонди</t>
  </si>
  <si>
    <t>240604</t>
  </si>
  <si>
    <t>Інша діяльністьу сфері охорони навколишнього природного середовища</t>
  </si>
  <si>
    <t>250000</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</si>
  <si>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</si>
  <si>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</si>
  <si>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</si>
  <si>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</si>
  <si>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</si>
  <si>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</si>
  <si>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Л.І.Потапенко</t>
  </si>
  <si>
    <t xml:space="preserve">      </t>
  </si>
  <si>
    <t>субвенції</t>
  </si>
  <si>
    <t>додати субвенцію  по 091101</t>
  </si>
  <si>
    <t>без субвенц</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</si>
  <si>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</si>
  <si>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</si>
  <si>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</si>
  <si>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</si>
  <si>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</si>
  <si>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</si>
  <si>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заходи по охороні здоров`я</t>
  </si>
  <si>
    <t>Забезпечення централізованих заходів з лікування хворих на цукровий та нецукровий діабет</t>
  </si>
  <si>
    <t>Додаткова дотація з державного бюджету на вирівнювання фінансової забезпеченості місцевих бюджетів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</si>
  <si>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</si>
  <si>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</si>
  <si>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180000</t>
  </si>
  <si>
    <t>Інші послуги, пов`язані з економічною діяльністю</t>
  </si>
  <si>
    <t>180404</t>
  </si>
  <si>
    <t>Підтримка малого і середнього підприємництва</t>
  </si>
  <si>
    <t xml:space="preserve">                                                 </t>
  </si>
  <si>
    <t xml:space="preserve">Начальник фінансового управління райдержадміністрації     </t>
  </si>
  <si>
    <t>Інші освітні програми</t>
  </si>
  <si>
    <t>Централізовані бухгалтерії обласних, міських, районних відділів освіти</t>
  </si>
</sst>
</file>

<file path=xl/styles.xml><?xml version="1.0" encoding="utf-8"?>
<styleSheet xmlns="http://schemas.openxmlformats.org/spreadsheetml/2006/main">
  <numFmts count="2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
  </numFmts>
  <fonts count="45">
    <font>
      <sz val="10"/>
      <name val="Arial Cyr"/>
      <family val="0"/>
    </font>
    <font>
      <sz val="14"/>
      <name val="Times New Roman"/>
      <family val="1"/>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sz val="16"/>
      <color indexed="8"/>
      <name val="Times New Roman"/>
      <family val="1"/>
    </font>
    <font>
      <b/>
      <sz val="16"/>
      <color indexed="8"/>
      <name val="Times New Roman"/>
      <family val="1"/>
    </font>
    <font>
      <b/>
      <i/>
      <sz val="16"/>
      <color indexed="8"/>
      <name val="Times New Roman"/>
      <family val="1"/>
    </font>
    <font>
      <b/>
      <sz val="16"/>
      <name val="Times New Roman"/>
      <family val="1"/>
    </font>
    <font>
      <sz val="16"/>
      <name val="Times New Roman"/>
      <family val="1"/>
    </font>
    <font>
      <sz val="12"/>
      <name val="Times New Roman Cyr"/>
      <family val="1"/>
    </font>
    <font>
      <sz val="16"/>
      <color indexed="63"/>
      <name val="Times New Roman"/>
      <family val="1"/>
    </font>
    <font>
      <b/>
      <sz val="8"/>
      <name val="Tahoma"/>
      <family val="0"/>
    </font>
    <font>
      <sz val="8"/>
      <name val="Tahoma"/>
      <family val="0"/>
    </font>
    <font>
      <sz val="8"/>
      <name val="Arial Cyr"/>
      <family val="0"/>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s>
  <cellStyleXfs count="66">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14" fillId="3" borderId="1" applyNumberFormat="0" applyAlignment="0" applyProtection="0"/>
    <xf numFmtId="0" fontId="15" fillId="2" borderId="2" applyNumberFormat="0" applyAlignment="0" applyProtection="0"/>
    <xf numFmtId="0" fontId="16" fillId="2"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6" applyNumberFormat="0" applyFill="0" applyAlignment="0" applyProtection="0"/>
    <xf numFmtId="0" fontId="18" fillId="15" borderId="7" applyNumberFormat="0" applyAlignment="0" applyProtection="0"/>
    <xf numFmtId="0" fontId="7" fillId="0" borderId="0" applyNumberFormat="0" applyFill="0" applyBorder="0" applyAlignment="0" applyProtection="0"/>
    <xf numFmtId="0" fontId="13" fillId="8"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3" fillId="0" borderId="0" applyNumberFormat="0" applyFill="0" applyBorder="0" applyAlignment="0" applyProtection="0"/>
    <xf numFmtId="0" fontId="12" fillId="16"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7" borderId="0" applyNumberFormat="0" applyBorder="0" applyAlignment="0" applyProtection="0"/>
  </cellStyleXfs>
  <cellXfs count="139">
    <xf numFmtId="0" fontId="0" fillId="0" borderId="0" xfId="0" applyAlignment="1">
      <alignment/>
    </xf>
    <xf numFmtId="0" fontId="6" fillId="0" borderId="10" xfId="0" applyFont="1" applyFill="1" applyBorder="1" applyAlignment="1">
      <alignment horizontal="left" vertical="top"/>
    </xf>
    <xf numFmtId="0" fontId="6" fillId="0" borderId="10" xfId="0" applyFont="1" applyFill="1" applyBorder="1" applyAlignment="1">
      <alignment vertical="top"/>
    </xf>
    <xf numFmtId="3" fontId="6" fillId="0" borderId="11" xfId="0" applyNumberFormat="1" applyFont="1" applyFill="1" applyBorder="1" applyAlignment="1">
      <alignment horizontal="center" vertical="top"/>
    </xf>
    <xf numFmtId="0" fontId="6" fillId="0" borderId="10" xfId="0" applyFont="1" applyFill="1" applyBorder="1" applyAlignment="1">
      <alignment vertical="top" wrapText="1"/>
    </xf>
    <xf numFmtId="3"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xf>
    <xf numFmtId="0" fontId="25" fillId="0" borderId="10"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0" fontId="6" fillId="0" borderId="13" xfId="0" applyFont="1" applyFill="1" applyBorder="1" applyAlignment="1">
      <alignment horizontal="left" vertical="top" wrapText="1"/>
    </xf>
    <xf numFmtId="3" fontId="6" fillId="0" borderId="10" xfId="0" applyNumberFormat="1" applyFont="1" applyFill="1" applyBorder="1" applyAlignment="1">
      <alignment horizontal="center" vertical="top"/>
    </xf>
    <xf numFmtId="0" fontId="5" fillId="0" borderId="13" xfId="0" applyFont="1" applyFill="1" applyBorder="1" applyAlignment="1">
      <alignment horizontal="left" vertical="top" wrapText="1"/>
    </xf>
    <xf numFmtId="3" fontId="5" fillId="0" borderId="11" xfId="0" applyNumberFormat="1" applyFont="1" applyFill="1" applyBorder="1" applyAlignment="1">
      <alignment horizontal="center" vertical="top"/>
    </xf>
    <xf numFmtId="0" fontId="1" fillId="0" borderId="0" xfId="0" applyFont="1" applyFill="1" applyBorder="1" applyAlignment="1">
      <alignment vertical="top"/>
    </xf>
    <xf numFmtId="0" fontId="4" fillId="0" borderId="0" xfId="0" applyFont="1" applyFill="1" applyBorder="1" applyAlignment="1">
      <alignment vertical="top"/>
    </xf>
    <xf numFmtId="0" fontId="4" fillId="0" borderId="14" xfId="0" applyFont="1" applyFill="1" applyBorder="1" applyAlignment="1">
      <alignment vertical="top"/>
    </xf>
    <xf numFmtId="0" fontId="6"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vertical="top" wrapText="1"/>
    </xf>
    <xf numFmtId="0" fontId="5" fillId="0" borderId="0" xfId="0" applyFont="1" applyFill="1" applyBorder="1" applyAlignment="1">
      <alignment horizontal="left" vertical="top"/>
    </xf>
    <xf numFmtId="0" fontId="27" fillId="0" borderId="0" xfId="0" applyFont="1" applyFill="1" applyAlignment="1">
      <alignment vertical="top" wrapText="1"/>
    </xf>
    <xf numFmtId="0" fontId="27" fillId="0" borderId="0" xfId="0" applyFont="1" applyFill="1" applyAlignment="1">
      <alignment horizontal="center" vertical="top"/>
    </xf>
    <xf numFmtId="0" fontId="27"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10" xfId="0" applyFont="1" applyFill="1" applyBorder="1" applyAlignment="1">
      <alignment horizontal="center" vertical="top"/>
    </xf>
    <xf numFmtId="0" fontId="6" fillId="0" borderId="16" xfId="0" applyFont="1" applyFill="1" applyBorder="1" applyAlignment="1">
      <alignment horizontal="center" vertical="top" wrapText="1"/>
    </xf>
    <xf numFmtId="0" fontId="6" fillId="0" borderId="16"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xf numFmtId="0" fontId="29" fillId="0" borderId="10" xfId="0" applyFont="1" applyFill="1" applyBorder="1" applyAlignment="1">
      <alignment horizontal="left" vertical="top"/>
    </xf>
    <xf numFmtId="0" fontId="29" fillId="0" borderId="18" xfId="0" applyFont="1" applyFill="1" applyBorder="1" applyAlignment="1">
      <alignment horizontal="center" vertical="top" wrapText="1"/>
    </xf>
    <xf numFmtId="3" fontId="29" fillId="0" borderId="18" xfId="0" applyNumberFormat="1" applyFont="1" applyFill="1" applyBorder="1" applyAlignment="1">
      <alignment horizontal="center" vertical="top"/>
    </xf>
    <xf numFmtId="172" fontId="25" fillId="0" borderId="18" xfId="0" applyNumberFormat="1" applyFont="1" applyFill="1" applyBorder="1" applyAlignment="1" applyProtection="1">
      <alignment horizontal="center" vertical="top"/>
      <protection/>
    </xf>
    <xf numFmtId="172" fontId="25" fillId="0" borderId="13" xfId="0" applyNumberFormat="1" applyFont="1" applyFill="1" applyBorder="1" applyAlignment="1" applyProtection="1">
      <alignment horizontal="center" vertical="top"/>
      <protection/>
    </xf>
    <xf numFmtId="0" fontId="30" fillId="0" borderId="0" xfId="0" applyFont="1" applyFill="1" applyBorder="1" applyAlignment="1">
      <alignment vertical="top"/>
    </xf>
    <xf numFmtId="0" fontId="31" fillId="0" borderId="0" xfId="0" applyFont="1" applyFill="1" applyBorder="1" applyAlignment="1">
      <alignment vertical="top"/>
    </xf>
    <xf numFmtId="0" fontId="4" fillId="0" borderId="0" xfId="0" applyFont="1" applyFill="1" applyAlignment="1">
      <alignment vertical="top"/>
    </xf>
    <xf numFmtId="0" fontId="29"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32" fillId="0" borderId="0" xfId="0" applyFont="1" applyFill="1" applyAlignment="1">
      <alignment vertical="top"/>
    </xf>
    <xf numFmtId="0" fontId="33" fillId="0" borderId="0" xfId="0" applyFont="1" applyFill="1" applyAlignment="1">
      <alignment vertical="top"/>
    </xf>
    <xf numFmtId="172" fontId="6" fillId="0" borderId="18" xfId="0" applyNumberFormat="1" applyFont="1" applyFill="1" applyBorder="1" applyAlignment="1" applyProtection="1">
      <alignment vertical="top"/>
      <protection/>
    </xf>
    <xf numFmtId="0" fontId="29" fillId="0" borderId="13" xfId="0" applyFont="1" applyFill="1" applyBorder="1" applyAlignment="1">
      <alignment vertical="top" wrapText="1"/>
    </xf>
    <xf numFmtId="0" fontId="5" fillId="0" borderId="0" xfId="0" applyFont="1" applyFill="1" applyBorder="1" applyAlignment="1">
      <alignment vertical="top" wrapText="1"/>
    </xf>
    <xf numFmtId="0" fontId="1" fillId="0" borderId="0" xfId="0" applyFont="1" applyFill="1" applyBorder="1" applyAlignment="1">
      <alignment vertical="top" wrapText="1"/>
    </xf>
    <xf numFmtId="172" fontId="5" fillId="0" borderId="11" xfId="0" applyNumberFormat="1" applyFont="1" applyFill="1" applyBorder="1" applyAlignment="1" applyProtection="1">
      <alignment horizontal="center" vertical="top"/>
      <protection/>
    </xf>
    <xf numFmtId="0" fontId="26" fillId="0" borderId="10" xfId="0" applyFont="1" applyFill="1" applyBorder="1" applyAlignment="1">
      <alignment vertical="center" wrapText="1"/>
    </xf>
    <xf numFmtId="0" fontId="26" fillId="0" borderId="0" xfId="0" applyFont="1" applyFill="1" applyBorder="1" applyAlignment="1">
      <alignment vertical="center" wrapText="1"/>
    </xf>
    <xf numFmtId="0" fontId="26" fillId="0" borderId="13" xfId="0" applyFont="1" applyFill="1" applyBorder="1" applyAlignment="1">
      <alignment vertical="center" wrapText="1"/>
    </xf>
    <xf numFmtId="0" fontId="34" fillId="0" borderId="10" xfId="0" applyFont="1" applyFill="1" applyBorder="1" applyAlignment="1">
      <alignment horizontal="center" vertical="top"/>
    </xf>
    <xf numFmtId="0" fontId="34" fillId="0" borderId="10" xfId="0" applyFont="1" applyFill="1" applyBorder="1" applyAlignment="1">
      <alignment horizontal="center" vertical="top" wrapText="1"/>
    </xf>
    <xf numFmtId="0" fontId="34" fillId="0" borderId="0" xfId="0" applyFont="1" applyFill="1" applyBorder="1" applyAlignment="1">
      <alignment horizontal="right" vertical="top"/>
    </xf>
    <xf numFmtId="0" fontId="34" fillId="0" borderId="0" xfId="0" applyFont="1" applyFill="1" applyBorder="1" applyAlignment="1">
      <alignment horizontal="center" vertical="top"/>
    </xf>
    <xf numFmtId="0" fontId="34" fillId="0" borderId="0" xfId="0" applyFont="1" applyFill="1" applyAlignment="1">
      <alignment horizontal="center" vertical="top"/>
    </xf>
    <xf numFmtId="0" fontId="35" fillId="0" borderId="0" xfId="0" applyFont="1" applyFill="1" applyBorder="1" applyAlignment="1">
      <alignment horizontal="center" vertical="top"/>
    </xf>
    <xf numFmtId="0" fontId="35" fillId="0" borderId="0" xfId="0" applyFont="1" applyFill="1" applyAlignment="1">
      <alignment horizontal="center" vertical="top"/>
    </xf>
    <xf numFmtId="0" fontId="35" fillId="0" borderId="0" xfId="0" applyFont="1" applyFill="1" applyBorder="1" applyAlignment="1">
      <alignment vertical="top"/>
    </xf>
    <xf numFmtId="0" fontId="35" fillId="0" borderId="0" xfId="0" applyFont="1" applyFill="1" applyAlignment="1">
      <alignment vertical="top"/>
    </xf>
    <xf numFmtId="0" fontId="35" fillId="0" borderId="11" xfId="0" applyFont="1" applyFill="1" applyBorder="1" applyAlignment="1">
      <alignment vertical="top" wrapText="1"/>
    </xf>
    <xf numFmtId="2" fontId="37" fillId="0" borderId="10" xfId="53" applyNumberFormat="1" applyFont="1" applyFill="1" applyBorder="1" applyAlignment="1">
      <alignment horizontal="center" vertical="center"/>
      <protection/>
    </xf>
    <xf numFmtId="1" fontId="35" fillId="0" borderId="11" xfId="0" applyNumberFormat="1" applyFont="1" applyFill="1" applyBorder="1" applyAlignment="1">
      <alignment horizontal="center" vertical="center"/>
    </xf>
    <xf numFmtId="172" fontId="35" fillId="0" borderId="11" xfId="0" applyNumberFormat="1" applyFont="1" applyFill="1" applyBorder="1" applyAlignment="1">
      <alignment horizontal="center" vertical="center"/>
    </xf>
    <xf numFmtId="0" fontId="35" fillId="0" borderId="10" xfId="0" applyFont="1" applyFill="1" applyBorder="1" applyAlignment="1">
      <alignment vertical="top" wrapText="1"/>
    </xf>
    <xf numFmtId="1" fontId="35" fillId="0" borderId="10" xfId="0" applyNumberFormat="1" applyFont="1" applyFill="1" applyBorder="1" applyAlignment="1">
      <alignment horizontal="center" vertical="top"/>
    </xf>
    <xf numFmtId="172" fontId="35" fillId="0" borderId="11" xfId="0" applyNumberFormat="1" applyFont="1" applyFill="1" applyBorder="1" applyAlignment="1">
      <alignment horizontal="center" vertical="top"/>
    </xf>
    <xf numFmtId="0" fontId="34" fillId="0" borderId="10" xfId="0" applyFont="1" applyFill="1" applyBorder="1" applyAlignment="1">
      <alignment vertical="top" wrapText="1"/>
    </xf>
    <xf numFmtId="1" fontId="34" fillId="0" borderId="10" xfId="0" applyNumberFormat="1" applyFont="1" applyFill="1" applyBorder="1" applyAlignment="1">
      <alignment horizontal="center" vertical="top"/>
    </xf>
    <xf numFmtId="172" fontId="34" fillId="0" borderId="11" xfId="0" applyNumberFormat="1" applyFont="1" applyFill="1" applyBorder="1" applyAlignment="1">
      <alignment horizontal="center" vertical="top"/>
    </xf>
    <xf numFmtId="1" fontId="34" fillId="0" borderId="19" xfId="0" applyNumberFormat="1" applyFont="1" applyFill="1" applyBorder="1" applyAlignment="1">
      <alignment horizontal="center" vertical="top"/>
    </xf>
    <xf numFmtId="0" fontId="35" fillId="0" borderId="18" xfId="0" applyFont="1" applyFill="1" applyBorder="1" applyAlignment="1">
      <alignment vertical="top"/>
    </xf>
    <xf numFmtId="2" fontId="38" fillId="0" borderId="10" xfId="53" applyNumberFormat="1" applyFont="1" applyFill="1" applyBorder="1" applyAlignment="1">
      <alignment horizontal="center" vertical="top"/>
      <protection/>
    </xf>
    <xf numFmtId="1" fontId="34" fillId="0" borderId="11" xfId="0" applyNumberFormat="1" applyFont="1" applyFill="1" applyBorder="1" applyAlignment="1">
      <alignment horizontal="center" vertical="top"/>
    </xf>
    <xf numFmtId="0" fontId="34" fillId="0" borderId="0" xfId="0" applyFont="1" applyFill="1" applyBorder="1" applyAlignment="1">
      <alignment horizontal="right"/>
    </xf>
    <xf numFmtId="0" fontId="34" fillId="0" borderId="0" xfId="0" applyFont="1" applyFill="1" applyBorder="1" applyAlignment="1">
      <alignment vertical="top"/>
    </xf>
    <xf numFmtId="0" fontId="34" fillId="0" borderId="0" xfId="0" applyFont="1" applyFill="1" applyAlignment="1">
      <alignment vertical="top"/>
    </xf>
    <xf numFmtId="0" fontId="35" fillId="0" borderId="0" xfId="0" applyFont="1" applyFill="1" applyBorder="1" applyAlignment="1">
      <alignment horizontal="right" vertical="top"/>
    </xf>
    <xf numFmtId="1" fontId="34" fillId="0" borderId="10" xfId="0" applyNumberFormat="1" applyFont="1" applyFill="1" applyBorder="1" applyAlignment="1">
      <alignment horizontal="center" vertical="top"/>
    </xf>
    <xf numFmtId="2" fontId="34" fillId="0" borderId="0" xfId="0" applyNumberFormat="1" applyFont="1" applyFill="1" applyBorder="1" applyAlignment="1">
      <alignment vertical="top"/>
    </xf>
    <xf numFmtId="1" fontId="35" fillId="0" borderId="0" xfId="0" applyNumberFormat="1" applyFont="1" applyFill="1" applyBorder="1" applyAlignment="1">
      <alignment vertical="top"/>
    </xf>
    <xf numFmtId="1" fontId="34" fillId="0" borderId="0" xfId="0" applyNumberFormat="1" applyFont="1" applyFill="1" applyBorder="1" applyAlignment="1">
      <alignment vertical="top"/>
    </xf>
    <xf numFmtId="3" fontId="34" fillId="0" borderId="0" xfId="0" applyNumberFormat="1" applyFont="1" applyFill="1" applyBorder="1" applyAlignment="1">
      <alignment vertical="top"/>
    </xf>
    <xf numFmtId="1" fontId="35" fillId="0" borderId="11" xfId="0" applyNumberFormat="1" applyFont="1" applyFill="1" applyBorder="1" applyAlignment="1">
      <alignment horizontal="center" vertical="top"/>
    </xf>
    <xf numFmtId="172" fontId="34" fillId="0" borderId="11" xfId="0" applyNumberFormat="1" applyFont="1" applyFill="1" applyBorder="1" applyAlignment="1" applyProtection="1">
      <alignment horizontal="center" vertical="top"/>
      <protection/>
    </xf>
    <xf numFmtId="1" fontId="40" fillId="0" borderId="10" xfId="0" applyNumberFormat="1" applyFont="1" applyFill="1" applyBorder="1" applyAlignment="1">
      <alignment horizontal="center" vertical="top"/>
    </xf>
    <xf numFmtId="1" fontId="35" fillId="0" borderId="19" xfId="0" applyNumberFormat="1" applyFont="1" applyFill="1" applyBorder="1" applyAlignment="1">
      <alignment horizontal="center" vertical="top"/>
    </xf>
    <xf numFmtId="0" fontId="35" fillId="0" borderId="19" xfId="0" applyFont="1" applyFill="1" applyBorder="1" applyAlignment="1">
      <alignment vertical="top" wrapText="1"/>
    </xf>
    <xf numFmtId="172" fontId="35" fillId="0" borderId="11" xfId="0" applyNumberFormat="1" applyFont="1" applyFill="1" applyBorder="1" applyAlignment="1" applyProtection="1">
      <alignment horizontal="center" vertical="top"/>
      <protection/>
    </xf>
    <xf numFmtId="1" fontId="38" fillId="0" borderId="10" xfId="0" applyNumberFormat="1" applyFont="1" applyFill="1" applyBorder="1" applyAlignment="1">
      <alignment horizontal="center" vertical="top"/>
    </xf>
    <xf numFmtId="0" fontId="34" fillId="0" borderId="0" xfId="0" applyFont="1" applyFill="1" applyBorder="1" applyAlignment="1">
      <alignment horizontal="center" vertical="center" wrapText="1"/>
    </xf>
    <xf numFmtId="1" fontId="35" fillId="0" borderId="0" xfId="0" applyNumberFormat="1" applyFont="1" applyFill="1" applyBorder="1" applyAlignment="1">
      <alignment horizontal="center" vertical="top"/>
    </xf>
    <xf numFmtId="0" fontId="37" fillId="0" borderId="0" xfId="0" applyFont="1" applyFill="1" applyBorder="1" applyAlignment="1">
      <alignment/>
    </xf>
    <xf numFmtId="0" fontId="37" fillId="0" borderId="0" xfId="0" applyFont="1" applyFill="1" applyAlignment="1">
      <alignment/>
    </xf>
    <xf numFmtId="0" fontId="34" fillId="0" borderId="0" xfId="0" applyFont="1" applyFill="1" applyAlignment="1">
      <alignment vertical="top" wrapText="1"/>
    </xf>
    <xf numFmtId="3" fontId="34" fillId="0" borderId="0" xfId="0" applyNumberFormat="1" applyFont="1" applyFill="1" applyAlignment="1">
      <alignment vertical="top"/>
    </xf>
    <xf numFmtId="1" fontId="34" fillId="0" borderId="0" xfId="0" applyNumberFormat="1" applyFont="1" applyFill="1" applyAlignment="1">
      <alignment vertical="top"/>
    </xf>
    <xf numFmtId="2" fontId="34" fillId="0" borderId="0" xfId="0" applyNumberFormat="1" applyFont="1" applyFill="1" applyAlignment="1">
      <alignment vertical="top"/>
    </xf>
    <xf numFmtId="4" fontId="34" fillId="0" borderId="0" xfId="0" applyNumberFormat="1" applyFont="1" applyFill="1" applyAlignment="1">
      <alignment vertical="top"/>
    </xf>
    <xf numFmtId="49" fontId="34" fillId="0" borderId="10" xfId="0" applyNumberFormat="1" applyFont="1" applyFill="1" applyBorder="1" applyAlignment="1">
      <alignment horizontal="center" vertical="top"/>
    </xf>
    <xf numFmtId="49" fontId="35" fillId="0" borderId="10" xfId="0" applyNumberFormat="1" applyFont="1" applyFill="1" applyBorder="1" applyAlignment="1">
      <alignment horizontal="center" vertical="top"/>
    </xf>
    <xf numFmtId="0" fontId="35" fillId="0" borderId="10" xfId="0" applyFont="1" applyFill="1" applyBorder="1" applyAlignment="1">
      <alignment horizontal="center" vertical="top" wrapText="1"/>
    </xf>
    <xf numFmtId="49" fontId="34" fillId="0" borderId="19" xfId="0" applyNumberFormat="1" applyFont="1" applyFill="1" applyBorder="1" applyAlignment="1">
      <alignment horizontal="center" vertical="top"/>
    </xf>
    <xf numFmtId="49" fontId="34" fillId="0" borderId="11" xfId="0" applyNumberFormat="1" applyFont="1" applyFill="1" applyBorder="1" applyAlignment="1">
      <alignment horizontal="center" vertical="top"/>
    </xf>
    <xf numFmtId="0" fontId="35" fillId="0" borderId="10" xfId="0" applyFont="1" applyFill="1" applyBorder="1" applyAlignment="1">
      <alignment horizontal="center" vertical="top"/>
    </xf>
    <xf numFmtId="0" fontId="34" fillId="0" borderId="19" xfId="0" applyFont="1" applyFill="1" applyBorder="1" applyAlignment="1">
      <alignment horizontal="center" vertical="top"/>
    </xf>
    <xf numFmtId="49" fontId="35" fillId="0" borderId="11" xfId="0" applyNumberFormat="1" applyFont="1" applyFill="1" applyBorder="1" applyAlignment="1">
      <alignment horizontal="center" vertical="top"/>
    </xf>
    <xf numFmtId="49" fontId="35" fillId="0" borderId="19" xfId="0" applyNumberFormat="1" applyFont="1" applyFill="1" applyBorder="1" applyAlignment="1">
      <alignment horizontal="center" vertical="top"/>
    </xf>
    <xf numFmtId="0" fontId="37" fillId="0" borderId="10" xfId="55" applyFont="1" applyFill="1" applyBorder="1" applyAlignment="1" quotePrefix="1">
      <alignment horizontal="center" vertical="top"/>
      <protection/>
    </xf>
    <xf numFmtId="0" fontId="38" fillId="0" borderId="10" xfId="55" applyFont="1" applyFill="1" applyBorder="1" applyAlignment="1" quotePrefix="1">
      <alignment horizontal="center" vertical="top"/>
      <protection/>
    </xf>
    <xf numFmtId="0" fontId="34" fillId="0" borderId="11" xfId="0" applyFont="1" applyFill="1" applyBorder="1" applyAlignment="1">
      <alignment horizontal="center" vertical="top"/>
    </xf>
    <xf numFmtId="0" fontId="35" fillId="0" borderId="10" xfId="0" applyFont="1" applyFill="1" applyBorder="1" applyAlignment="1">
      <alignment horizontal="left" vertical="top" wrapText="1"/>
    </xf>
    <xf numFmtId="0" fontId="34" fillId="0" borderId="10" xfId="0" applyFont="1" applyFill="1" applyBorder="1" applyAlignment="1">
      <alignment horizontal="left" vertical="top" wrapText="1"/>
    </xf>
    <xf numFmtId="0" fontId="38" fillId="0" borderId="10" xfId="0" applyFont="1" applyFill="1" applyBorder="1" applyAlignment="1">
      <alignment horizontal="left" vertical="top" wrapText="1"/>
    </xf>
    <xf numFmtId="0" fontId="34" fillId="0" borderId="19" xfId="54" applyFont="1" applyFill="1" applyBorder="1" applyAlignment="1" applyProtection="1">
      <alignment horizontal="left" vertical="top" wrapText="1"/>
      <protection/>
    </xf>
    <xf numFmtId="0" fontId="34" fillId="0" borderId="10" xfId="54" applyFont="1" applyFill="1" applyBorder="1" applyAlignment="1" applyProtection="1">
      <alignment horizontal="left" vertical="top" wrapText="1"/>
      <protection/>
    </xf>
    <xf numFmtId="0" fontId="34" fillId="0" borderId="10" xfId="54" applyNumberFormat="1" applyFont="1" applyFill="1" applyBorder="1" applyAlignment="1" applyProtection="1">
      <alignment horizontal="left" vertical="top" wrapText="1"/>
      <protection/>
    </xf>
    <xf numFmtId="0" fontId="34" fillId="0" borderId="11" xfId="54" applyFont="1" applyFill="1" applyBorder="1" applyAlignment="1" applyProtection="1">
      <alignment horizontal="left" vertical="top" wrapText="1"/>
      <protection/>
    </xf>
    <xf numFmtId="0" fontId="34" fillId="0" borderId="11" xfId="54" applyNumberFormat="1" applyFont="1" applyFill="1" applyBorder="1" applyAlignment="1" applyProtection="1">
      <alignment horizontal="left" vertical="top" wrapText="1"/>
      <protection/>
    </xf>
    <xf numFmtId="0" fontId="37" fillId="0" borderId="10" xfId="0" applyFont="1" applyFill="1" applyBorder="1" applyAlignment="1">
      <alignment horizontal="left" vertical="top" wrapText="1"/>
    </xf>
    <xf numFmtId="0" fontId="34" fillId="0" borderId="19" xfId="0" applyFont="1" applyFill="1" applyBorder="1" applyAlignment="1">
      <alignment horizontal="left" vertical="top" wrapText="1"/>
    </xf>
    <xf numFmtId="0" fontId="37" fillId="0" borderId="10" xfId="55" applyFont="1" applyFill="1" applyBorder="1" applyAlignment="1">
      <alignment vertical="top" wrapText="1"/>
      <protection/>
    </xf>
    <xf numFmtId="0" fontId="38" fillId="0" borderId="10" xfId="55" applyFont="1" applyFill="1" applyBorder="1" applyAlignment="1">
      <alignment vertical="top" wrapText="1"/>
      <protection/>
    </xf>
    <xf numFmtId="0" fontId="28" fillId="0" borderId="0" xfId="0" applyFont="1" applyFill="1" applyAlignment="1">
      <alignment horizontal="center" vertical="top" wrapText="1"/>
    </xf>
    <xf numFmtId="0" fontId="35" fillId="0" borderId="20" xfId="0" applyFont="1" applyFill="1" applyBorder="1" applyAlignment="1">
      <alignment horizontal="center" vertical="top"/>
    </xf>
    <xf numFmtId="0" fontId="35" fillId="0" borderId="18" xfId="0" applyFont="1" applyFill="1" applyBorder="1" applyAlignment="1">
      <alignment horizontal="center" vertical="top"/>
    </xf>
    <xf numFmtId="0" fontId="35" fillId="0" borderId="13" xfId="0" applyFont="1" applyFill="1" applyBorder="1" applyAlignment="1">
      <alignment horizontal="center" vertical="top"/>
    </xf>
    <xf numFmtId="0" fontId="36" fillId="0" borderId="20" xfId="0" applyFont="1" applyFill="1" applyBorder="1" applyAlignment="1">
      <alignment horizontal="center" vertical="top"/>
    </xf>
    <xf numFmtId="0" fontId="36" fillId="0" borderId="18" xfId="0" applyFont="1" applyFill="1" applyBorder="1" applyAlignment="1">
      <alignment horizontal="center" vertical="top"/>
    </xf>
    <xf numFmtId="0" fontId="36" fillId="0" borderId="13" xfId="0" applyFont="1" applyFill="1" applyBorder="1" applyAlignment="1">
      <alignment horizontal="center" vertical="top"/>
    </xf>
    <xf numFmtId="0" fontId="36" fillId="0" borderId="20" xfId="0" applyFont="1" applyFill="1" applyBorder="1" applyAlignment="1">
      <alignment horizontal="center" vertical="top" wrapText="1"/>
    </xf>
    <xf numFmtId="0" fontId="36" fillId="0" borderId="18" xfId="0" applyFont="1" applyFill="1" applyBorder="1" applyAlignment="1">
      <alignment horizontal="center" vertical="top" wrapText="1"/>
    </xf>
    <xf numFmtId="0" fontId="36" fillId="0" borderId="13" xfId="0" applyFont="1" applyFill="1" applyBorder="1" applyAlignment="1">
      <alignment horizontal="center" vertical="top" wrapText="1"/>
    </xf>
    <xf numFmtId="0" fontId="38" fillId="0" borderId="10" xfId="0" applyFont="1" applyBorder="1"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u252100\pub\2013\&#1057;&#1045;&#1057;&#1030;&#1031;\&#1047;&#1042;&#1030;&#1058;%20&#1079;&#1072;%209%20&#1084;&#1110;&#1089;&#1103;&#1094;&#1110;&#1074;\&#1044;&#1054;&#1044;&#1040;&#1058;&#1054;&#1050;%201%20%20&#1047;&#1042;&#1030;&#1058;%209%20&#1084;&#1110;&#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Доходи"/>
      <sheetName val="Лист1"/>
      <sheetName val="2 Видатк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0"/>
  <sheetViews>
    <sheetView view="pageBreakPreview" zoomScale="75" zoomScaleNormal="75" zoomScaleSheetLayoutView="75" zoomScalePageLayoutView="0" workbookViewId="0" topLeftCell="A1">
      <selection activeCell="D12" sqref="D12"/>
    </sheetView>
  </sheetViews>
  <sheetFormatPr defaultColWidth="9.00390625" defaultRowHeight="12.75"/>
  <cols>
    <col min="1" max="1" width="12.875" style="6" customWidth="1"/>
    <col min="2" max="2" width="110.875" style="26" customWidth="1"/>
    <col min="3" max="3" width="20.00390625" style="24" customWidth="1"/>
    <col min="4" max="4" width="19.50390625" style="24" customWidth="1"/>
    <col min="5" max="5" width="19.375" style="24" customWidth="1"/>
    <col min="6" max="6" width="21.875" style="24" customWidth="1"/>
    <col min="7" max="7" width="22.625" style="24" customWidth="1"/>
    <col min="8" max="8" width="5.50390625" style="25" customWidth="1"/>
    <col min="9" max="16384" width="9.125" style="25" customWidth="1"/>
  </cols>
  <sheetData>
    <row r="1" spans="1:5" ht="26.25" customHeight="1">
      <c r="A1" s="20"/>
      <c r="B1" s="21"/>
      <c r="C1" s="22"/>
      <c r="D1" s="22"/>
      <c r="E1" s="23" t="s">
        <v>43</v>
      </c>
    </row>
    <row r="2" spans="1:5" ht="26.25" customHeight="1">
      <c r="A2" s="20"/>
      <c r="B2" s="21"/>
      <c r="C2" s="22"/>
      <c r="D2" s="22"/>
      <c r="E2" s="23" t="s">
        <v>44</v>
      </c>
    </row>
    <row r="3" spans="1:5" ht="26.25" customHeight="1">
      <c r="A3" s="20"/>
      <c r="B3" s="21"/>
      <c r="C3" s="22"/>
      <c r="D3" s="22"/>
      <c r="E3" s="23" t="s">
        <v>2</v>
      </c>
    </row>
    <row r="4" spans="1:5" ht="26.25" customHeight="1">
      <c r="A4" s="20"/>
      <c r="B4" s="21"/>
      <c r="C4" s="22"/>
      <c r="D4" s="22"/>
      <c r="E4" s="23" t="s">
        <v>70</v>
      </c>
    </row>
    <row r="5" spans="1:5" ht="26.25" customHeight="1">
      <c r="A5" s="20"/>
      <c r="B5" s="21"/>
      <c r="C5" s="22"/>
      <c r="D5" s="22"/>
      <c r="E5" s="23" t="s">
        <v>21</v>
      </c>
    </row>
    <row r="6" spans="1:5" ht="26.25" customHeight="1">
      <c r="A6" s="20"/>
      <c r="B6" s="21"/>
      <c r="C6" s="22"/>
      <c r="D6" s="22"/>
      <c r="E6" s="23" t="s">
        <v>69</v>
      </c>
    </row>
    <row r="7" spans="1:5" ht="3.75" customHeight="1">
      <c r="A7" s="20"/>
      <c r="B7" s="21"/>
      <c r="C7" s="22"/>
      <c r="D7" s="22"/>
      <c r="E7" s="23"/>
    </row>
    <row r="8" spans="1:5" ht="22.5" customHeight="1">
      <c r="A8" s="20"/>
      <c r="B8" s="128" t="s">
        <v>3</v>
      </c>
      <c r="C8" s="128"/>
      <c r="D8" s="128"/>
      <c r="E8" s="22"/>
    </row>
    <row r="9" spans="1:5" ht="22.5" customHeight="1">
      <c r="A9" s="20"/>
      <c r="B9" s="128" t="s">
        <v>4</v>
      </c>
      <c r="C9" s="128"/>
      <c r="D9" s="128"/>
      <c r="E9" s="22"/>
    </row>
    <row r="10" spans="1:5" ht="22.5" customHeight="1">
      <c r="A10" s="20"/>
      <c r="B10" s="128" t="s">
        <v>64</v>
      </c>
      <c r="C10" s="128"/>
      <c r="D10" s="128"/>
      <c r="E10" s="22"/>
    </row>
    <row r="11" spans="1:7" ht="17.25" customHeight="1">
      <c r="A11" s="20"/>
      <c r="G11" s="24" t="s">
        <v>5</v>
      </c>
    </row>
    <row r="12" spans="1:7" s="29" customFormat="1" ht="62.25">
      <c r="A12" s="27" t="s">
        <v>6</v>
      </c>
      <c r="B12" s="28" t="s">
        <v>7</v>
      </c>
      <c r="C12" s="27" t="s">
        <v>42</v>
      </c>
      <c r="D12" s="27" t="s">
        <v>65</v>
      </c>
      <c r="E12" s="27" t="s">
        <v>45</v>
      </c>
      <c r="F12" s="27" t="s">
        <v>62</v>
      </c>
      <c r="G12" s="27" t="s">
        <v>8</v>
      </c>
    </row>
    <row r="13" spans="1:7" s="24" customFormat="1" ht="18">
      <c r="A13" s="30">
        <v>1</v>
      </c>
      <c r="B13" s="28">
        <v>2</v>
      </c>
      <c r="C13" s="30">
        <v>3</v>
      </c>
      <c r="D13" s="27">
        <v>4</v>
      </c>
      <c r="E13" s="30">
        <v>5</v>
      </c>
      <c r="F13" s="30">
        <v>6</v>
      </c>
      <c r="G13" s="30">
        <v>7</v>
      </c>
    </row>
    <row r="14" spans="1:7" ht="18">
      <c r="A14" s="1"/>
      <c r="B14" s="31" t="s">
        <v>9</v>
      </c>
      <c r="C14" s="32"/>
      <c r="D14" s="32"/>
      <c r="E14" s="32"/>
      <c r="F14" s="33"/>
      <c r="G14" s="34"/>
    </row>
    <row r="15" spans="1:8" s="41" customFormat="1" ht="21">
      <c r="A15" s="35"/>
      <c r="B15" s="36" t="s">
        <v>0</v>
      </c>
      <c r="C15" s="37"/>
      <c r="D15" s="37"/>
      <c r="E15" s="37"/>
      <c r="F15" s="38"/>
      <c r="G15" s="39"/>
      <c r="H15" s="40"/>
    </row>
    <row r="16" spans="1:8" s="42" customFormat="1" ht="18">
      <c r="A16" s="1">
        <v>10000000</v>
      </c>
      <c r="B16" s="2" t="s">
        <v>32</v>
      </c>
      <c r="C16" s="3">
        <f>SUM(C17)</f>
        <v>22802236</v>
      </c>
      <c r="D16" s="3">
        <f>SUM(D17)</f>
        <v>31609008</v>
      </c>
      <c r="E16" s="3">
        <f>SUM(E17)</f>
        <v>20195173</v>
      </c>
      <c r="F16" s="52">
        <f>IF(C16=0,"",E16/C16*100)</f>
        <v>88.56663443006202</v>
      </c>
      <c r="G16" s="52">
        <f>IF(D16=0,"",E16/D16*100)</f>
        <v>63.890562462447406</v>
      </c>
      <c r="H16" s="25"/>
    </row>
    <row r="17" spans="1:8" s="42" customFormat="1" ht="18">
      <c r="A17" s="1">
        <v>11000000</v>
      </c>
      <c r="B17" s="4" t="s">
        <v>33</v>
      </c>
      <c r="C17" s="5">
        <f>SUM(C18,C23)</f>
        <v>22802236</v>
      </c>
      <c r="D17" s="5">
        <f>SUM(D18,D23)</f>
        <v>31609008</v>
      </c>
      <c r="E17" s="5">
        <f>SUM(E18,E23)</f>
        <v>20195173</v>
      </c>
      <c r="F17" s="52">
        <f aca="true" t="shared" si="0" ref="F17:F71">IF(C17=0,"",E17/C17*100)</f>
        <v>88.56663443006202</v>
      </c>
      <c r="G17" s="52">
        <f aca="true" t="shared" si="1" ref="G17:G71">IF(D17=0,"",E17/D17*100)</f>
        <v>63.890562462447406</v>
      </c>
      <c r="H17" s="25"/>
    </row>
    <row r="18" spans="1:8" s="42" customFormat="1" ht="18">
      <c r="A18" s="6">
        <v>11010000</v>
      </c>
      <c r="B18" s="7" t="s">
        <v>34</v>
      </c>
      <c r="C18" s="5">
        <f>SUM(C19:C22)</f>
        <v>22652236</v>
      </c>
      <c r="D18" s="5">
        <f>SUM(D19:D22)</f>
        <v>31459008</v>
      </c>
      <c r="E18" s="5">
        <f>SUM(E19:E22)</f>
        <v>20140687</v>
      </c>
      <c r="F18" s="52">
        <f t="shared" si="0"/>
        <v>88.91257799009334</v>
      </c>
      <c r="G18" s="52">
        <f t="shared" si="1"/>
        <v>64.02200285527123</v>
      </c>
      <c r="H18" s="25"/>
    </row>
    <row r="19" spans="1:8" s="42" customFormat="1" ht="30.75">
      <c r="A19" s="6">
        <v>11010100</v>
      </c>
      <c r="B19" s="8" t="s">
        <v>35</v>
      </c>
      <c r="C19" s="5">
        <v>19827036</v>
      </c>
      <c r="D19" s="5">
        <v>28633808</v>
      </c>
      <c r="E19" s="5">
        <v>16479935</v>
      </c>
      <c r="F19" s="52">
        <f t="shared" si="0"/>
        <v>83.11850041529154</v>
      </c>
      <c r="G19" s="52">
        <f t="shared" si="1"/>
        <v>57.55411575016498</v>
      </c>
      <c r="H19" s="25"/>
    </row>
    <row r="20" spans="1:7" ht="30.75">
      <c r="A20" s="6">
        <v>11010200</v>
      </c>
      <c r="B20" s="8" t="s">
        <v>36</v>
      </c>
      <c r="C20" s="5">
        <v>2258500</v>
      </c>
      <c r="D20" s="5">
        <v>2258500</v>
      </c>
      <c r="E20" s="5">
        <v>2292709</v>
      </c>
      <c r="F20" s="52">
        <f t="shared" si="0"/>
        <v>101.51467788355102</v>
      </c>
      <c r="G20" s="52">
        <f t="shared" si="1"/>
        <v>101.51467788355102</v>
      </c>
    </row>
    <row r="21" spans="1:7" ht="30.75">
      <c r="A21" s="6">
        <v>11010400</v>
      </c>
      <c r="B21" s="8" t="s">
        <v>37</v>
      </c>
      <c r="C21" s="5">
        <v>128700</v>
      </c>
      <c r="D21" s="5">
        <v>128700</v>
      </c>
      <c r="E21" s="5">
        <v>921806</v>
      </c>
      <c r="F21" s="52">
        <f t="shared" si="0"/>
        <v>716.2439782439782</v>
      </c>
      <c r="G21" s="52">
        <f t="shared" si="1"/>
        <v>716.2439782439782</v>
      </c>
    </row>
    <row r="22" spans="1:7" ht="18">
      <c r="A22" s="6">
        <v>11010500</v>
      </c>
      <c r="B22" s="8" t="s">
        <v>38</v>
      </c>
      <c r="C22" s="5">
        <v>438000</v>
      </c>
      <c r="D22" s="5">
        <v>438000</v>
      </c>
      <c r="E22" s="5">
        <v>446237</v>
      </c>
      <c r="F22" s="52">
        <f t="shared" si="0"/>
        <v>101.88059360730594</v>
      </c>
      <c r="G22" s="52">
        <f t="shared" si="1"/>
        <v>101.88059360730594</v>
      </c>
    </row>
    <row r="23" spans="1:7" ht="18">
      <c r="A23" s="6">
        <v>11020000</v>
      </c>
      <c r="B23" s="43" t="s">
        <v>53</v>
      </c>
      <c r="C23" s="5">
        <f>SUM(C24)</f>
        <v>150000</v>
      </c>
      <c r="D23" s="5">
        <f>SUM(D24)</f>
        <v>150000</v>
      </c>
      <c r="E23" s="5">
        <f>SUM(E24)</f>
        <v>54486</v>
      </c>
      <c r="F23" s="52">
        <f t="shared" si="0"/>
        <v>36.324</v>
      </c>
      <c r="G23" s="52">
        <f t="shared" si="1"/>
        <v>36.324</v>
      </c>
    </row>
    <row r="24" spans="1:7" ht="18">
      <c r="A24" s="6">
        <v>11020200</v>
      </c>
      <c r="B24" s="9" t="s">
        <v>22</v>
      </c>
      <c r="C24" s="5">
        <v>150000</v>
      </c>
      <c r="D24" s="5">
        <v>150000</v>
      </c>
      <c r="E24" s="5">
        <v>54486</v>
      </c>
      <c r="F24" s="52">
        <f t="shared" si="0"/>
        <v>36.324</v>
      </c>
      <c r="G24" s="52">
        <f t="shared" si="1"/>
        <v>36.324</v>
      </c>
    </row>
    <row r="25" spans="1:8" s="42" customFormat="1" ht="18">
      <c r="A25" s="1">
        <v>20000000</v>
      </c>
      <c r="B25" s="10" t="s">
        <v>10</v>
      </c>
      <c r="C25" s="11">
        <f>SUM(C26,C32,C35)</f>
        <v>69500</v>
      </c>
      <c r="D25" s="11">
        <f>SUM(D26,D32,D35)</f>
        <v>69500</v>
      </c>
      <c r="E25" s="11">
        <f>SUM(E26,E32,E35)</f>
        <v>121620</v>
      </c>
      <c r="F25" s="52">
        <f t="shared" si="0"/>
        <v>174.9928057553957</v>
      </c>
      <c r="G25" s="52">
        <f t="shared" si="1"/>
        <v>174.9928057553957</v>
      </c>
      <c r="H25" s="25"/>
    </row>
    <row r="26" spans="1:7" ht="18">
      <c r="A26" s="1">
        <v>21000000</v>
      </c>
      <c r="B26" s="44" t="s">
        <v>54</v>
      </c>
      <c r="C26" s="5">
        <f>SUM(C27,C29)</f>
        <v>4500</v>
      </c>
      <c r="D26" s="5">
        <f>SUM(D27,D29)</f>
        <v>4000</v>
      </c>
      <c r="E26" s="5">
        <f>SUM(E27,E29)</f>
        <v>7314</v>
      </c>
      <c r="F26" s="52">
        <f t="shared" si="0"/>
        <v>162.53333333333333</v>
      </c>
      <c r="G26" s="52">
        <f t="shared" si="1"/>
        <v>182.85</v>
      </c>
    </row>
    <row r="27" spans="1:7" ht="46.5">
      <c r="A27" s="6">
        <v>21010000</v>
      </c>
      <c r="B27" s="9" t="s">
        <v>23</v>
      </c>
      <c r="C27" s="5">
        <f>SUM(C28)</f>
        <v>4000</v>
      </c>
      <c r="D27" s="5">
        <f>SUM(D28)</f>
        <v>4000</v>
      </c>
      <c r="E27" s="5">
        <f>SUM(E28)</f>
        <v>7314</v>
      </c>
      <c r="F27" s="52">
        <f t="shared" si="0"/>
        <v>182.85</v>
      </c>
      <c r="G27" s="52">
        <f t="shared" si="1"/>
        <v>182.85</v>
      </c>
    </row>
    <row r="28" spans="1:7" ht="30.75">
      <c r="A28" s="6">
        <v>21010300</v>
      </c>
      <c r="B28" s="9" t="s">
        <v>24</v>
      </c>
      <c r="C28" s="5">
        <v>4000</v>
      </c>
      <c r="D28" s="5">
        <v>4000</v>
      </c>
      <c r="E28" s="5">
        <v>7314</v>
      </c>
      <c r="F28" s="52">
        <f t="shared" si="0"/>
        <v>182.85</v>
      </c>
      <c r="G28" s="52">
        <f t="shared" si="1"/>
        <v>182.85</v>
      </c>
    </row>
    <row r="29" spans="1:7" ht="18">
      <c r="A29" s="6">
        <v>21080000</v>
      </c>
      <c r="B29" s="43" t="s">
        <v>55</v>
      </c>
      <c r="C29" s="5">
        <f>SUM(C30:C30)</f>
        <v>500</v>
      </c>
      <c r="D29" s="5">
        <f>SUM(D30:D30)</f>
        <v>0</v>
      </c>
      <c r="E29" s="5">
        <f>SUM(E30:E30)</f>
        <v>0</v>
      </c>
      <c r="F29" s="52">
        <f t="shared" si="0"/>
        <v>0</v>
      </c>
      <c r="G29" s="52">
        <f t="shared" si="1"/>
      </c>
    </row>
    <row r="30" spans="1:7" ht="34.5" customHeight="1">
      <c r="A30" s="6">
        <v>21080900</v>
      </c>
      <c r="B30" s="9" t="s">
        <v>12</v>
      </c>
      <c r="C30" s="5">
        <v>500</v>
      </c>
      <c r="D30" s="5">
        <v>0</v>
      </c>
      <c r="E30" s="5"/>
      <c r="F30" s="52">
        <f t="shared" si="0"/>
        <v>0</v>
      </c>
      <c r="G30" s="52">
        <f t="shared" si="1"/>
      </c>
    </row>
    <row r="31" spans="1:7" s="42" customFormat="1" ht="17.25">
      <c r="A31" s="1">
        <v>22000000</v>
      </c>
      <c r="B31" s="44" t="s">
        <v>39</v>
      </c>
      <c r="C31" s="11">
        <f aca="true" t="shared" si="2" ref="C31:E32">SUM(C32)</f>
        <v>15000</v>
      </c>
      <c r="D31" s="11">
        <f t="shared" si="2"/>
        <v>15000</v>
      </c>
      <c r="E31" s="11">
        <f t="shared" si="2"/>
        <v>6288</v>
      </c>
      <c r="F31" s="52">
        <f t="shared" si="0"/>
        <v>41.92</v>
      </c>
      <c r="G31" s="52">
        <f t="shared" si="1"/>
        <v>41.92</v>
      </c>
    </row>
    <row r="32" spans="1:8" s="42" customFormat="1" ht="18">
      <c r="A32" s="1">
        <v>22010000</v>
      </c>
      <c r="B32" s="43" t="s">
        <v>25</v>
      </c>
      <c r="C32" s="11">
        <f t="shared" si="2"/>
        <v>15000</v>
      </c>
      <c r="D32" s="11">
        <f t="shared" si="2"/>
        <v>15000</v>
      </c>
      <c r="E32" s="11">
        <f t="shared" si="2"/>
        <v>6288</v>
      </c>
      <c r="F32" s="52">
        <f t="shared" si="0"/>
        <v>41.92</v>
      </c>
      <c r="G32" s="52">
        <f t="shared" si="1"/>
        <v>41.92</v>
      </c>
      <c r="H32" s="25"/>
    </row>
    <row r="33" spans="1:7" ht="21" customHeight="1">
      <c r="A33" s="6">
        <v>22010300</v>
      </c>
      <c r="B33" s="9" t="s">
        <v>26</v>
      </c>
      <c r="C33" s="5">
        <v>15000</v>
      </c>
      <c r="D33" s="5">
        <v>15000</v>
      </c>
      <c r="E33" s="5">
        <v>6288</v>
      </c>
      <c r="F33" s="52">
        <f t="shared" si="0"/>
        <v>41.92</v>
      </c>
      <c r="G33" s="52">
        <f t="shared" si="1"/>
        <v>41.92</v>
      </c>
    </row>
    <row r="34" spans="1:7" s="42" customFormat="1" ht="21" customHeight="1">
      <c r="A34" s="1">
        <v>24000000</v>
      </c>
      <c r="B34" s="45" t="s">
        <v>40</v>
      </c>
      <c r="C34" s="11">
        <f>SUM(C35)</f>
        <v>50000</v>
      </c>
      <c r="D34" s="11">
        <f>SUM(D35)</f>
        <v>50500</v>
      </c>
      <c r="E34" s="11">
        <f>SUM(E35)</f>
        <v>108018</v>
      </c>
      <c r="F34" s="52">
        <f t="shared" si="0"/>
        <v>216.03599999999997</v>
      </c>
      <c r="G34" s="52">
        <f t="shared" si="1"/>
        <v>213.89702970297031</v>
      </c>
    </row>
    <row r="35" spans="1:8" s="42" customFormat="1" ht="18">
      <c r="A35" s="1">
        <v>24060000</v>
      </c>
      <c r="B35" s="10" t="s">
        <v>63</v>
      </c>
      <c r="C35" s="11">
        <f>SUM(C36:C36)</f>
        <v>50000</v>
      </c>
      <c r="D35" s="11">
        <f>SUM(D36:D36)</f>
        <v>50500</v>
      </c>
      <c r="E35" s="11">
        <f>SUM(E36:E36)</f>
        <v>108018</v>
      </c>
      <c r="F35" s="52">
        <f t="shared" si="0"/>
        <v>216.03599999999997</v>
      </c>
      <c r="G35" s="52">
        <f t="shared" si="1"/>
        <v>213.89702970297031</v>
      </c>
      <c r="H35" s="25"/>
    </row>
    <row r="36" spans="1:7" ht="18">
      <c r="A36" s="6">
        <v>24060300</v>
      </c>
      <c r="B36" s="12" t="s">
        <v>11</v>
      </c>
      <c r="C36" s="5">
        <v>50000</v>
      </c>
      <c r="D36" s="5">
        <v>50500</v>
      </c>
      <c r="E36" s="5">
        <v>108018</v>
      </c>
      <c r="F36" s="52">
        <f t="shared" si="0"/>
        <v>216.03599999999997</v>
      </c>
      <c r="G36" s="52">
        <f t="shared" si="1"/>
        <v>213.89702970297031</v>
      </c>
    </row>
    <row r="37" spans="1:8" s="42" customFormat="1" ht="18">
      <c r="A37" s="1">
        <v>30000000</v>
      </c>
      <c r="B37" s="10" t="s">
        <v>13</v>
      </c>
      <c r="C37" s="11">
        <f>SUM(C38)</f>
        <v>3000</v>
      </c>
      <c r="D37" s="11">
        <f aca="true" t="shared" si="3" ref="D37:E39">SUM(D38)</f>
        <v>3000</v>
      </c>
      <c r="E37" s="11">
        <f t="shared" si="3"/>
        <v>8018</v>
      </c>
      <c r="F37" s="52">
        <f t="shared" si="0"/>
        <v>267.26666666666665</v>
      </c>
      <c r="G37" s="52">
        <f t="shared" si="1"/>
        <v>267.26666666666665</v>
      </c>
      <c r="H37" s="25"/>
    </row>
    <row r="38" spans="1:7" ht="18">
      <c r="A38" s="1">
        <v>31000000</v>
      </c>
      <c r="B38" s="44" t="s">
        <v>56</v>
      </c>
      <c r="C38" s="5">
        <f>SUM(C39)</f>
        <v>3000</v>
      </c>
      <c r="D38" s="5">
        <f t="shared" si="3"/>
        <v>3000</v>
      </c>
      <c r="E38" s="5">
        <f t="shared" si="3"/>
        <v>8018</v>
      </c>
      <c r="F38" s="52">
        <f t="shared" si="0"/>
        <v>267.26666666666665</v>
      </c>
      <c r="G38" s="52">
        <f t="shared" si="1"/>
        <v>267.26666666666665</v>
      </c>
    </row>
    <row r="39" spans="1:7" ht="48">
      <c r="A39" s="6">
        <v>31010000</v>
      </c>
      <c r="B39" s="43" t="s">
        <v>27</v>
      </c>
      <c r="C39" s="5">
        <f>SUM(C40)</f>
        <v>3000</v>
      </c>
      <c r="D39" s="5">
        <f t="shared" si="3"/>
        <v>3000</v>
      </c>
      <c r="E39" s="5">
        <f t="shared" si="3"/>
        <v>8018</v>
      </c>
      <c r="F39" s="52">
        <f t="shared" si="0"/>
        <v>267.26666666666665</v>
      </c>
      <c r="G39" s="52">
        <f t="shared" si="1"/>
        <v>267.26666666666665</v>
      </c>
    </row>
    <row r="40" spans="1:7" ht="46.5">
      <c r="A40" s="6">
        <v>31010200</v>
      </c>
      <c r="B40" s="9" t="s">
        <v>28</v>
      </c>
      <c r="C40" s="5">
        <v>3000</v>
      </c>
      <c r="D40" s="5">
        <v>3000</v>
      </c>
      <c r="E40" s="5">
        <v>8018</v>
      </c>
      <c r="F40" s="52">
        <f t="shared" si="0"/>
        <v>267.26666666666665</v>
      </c>
      <c r="G40" s="52">
        <f t="shared" si="1"/>
        <v>267.26666666666665</v>
      </c>
    </row>
    <row r="41" spans="1:8" s="42" customFormat="1" ht="18">
      <c r="A41" s="17"/>
      <c r="B41" s="10" t="s">
        <v>14</v>
      </c>
      <c r="C41" s="11">
        <f>C37+C25+C16</f>
        <v>22874736</v>
      </c>
      <c r="D41" s="11">
        <f>D37+D25+D16</f>
        <v>31681508</v>
      </c>
      <c r="E41" s="11">
        <f>E37+E25+E16</f>
        <v>20324811</v>
      </c>
      <c r="F41" s="52">
        <f t="shared" si="0"/>
        <v>88.85265823395733</v>
      </c>
      <c r="G41" s="52">
        <f t="shared" si="1"/>
        <v>64.1535466051679</v>
      </c>
      <c r="H41" s="25"/>
    </row>
    <row r="42" spans="1:8" s="42" customFormat="1" ht="18">
      <c r="A42" s="1">
        <v>40000000</v>
      </c>
      <c r="B42" s="10" t="s">
        <v>15</v>
      </c>
      <c r="C42" s="11">
        <f>SUM(C43)</f>
        <v>135137523</v>
      </c>
      <c r="D42" s="11">
        <f>SUM(D43)</f>
        <v>146743170</v>
      </c>
      <c r="E42" s="11">
        <f>SUM(E43)</f>
        <v>143916017</v>
      </c>
      <c r="F42" s="52">
        <f t="shared" si="0"/>
        <v>106.4959707748972</v>
      </c>
      <c r="G42" s="52">
        <f t="shared" si="1"/>
        <v>98.0734006223254</v>
      </c>
      <c r="H42" s="25"/>
    </row>
    <row r="43" spans="1:7" ht="18">
      <c r="A43" s="1">
        <v>41000000</v>
      </c>
      <c r="B43" s="44" t="s">
        <v>57</v>
      </c>
      <c r="C43" s="5">
        <f>SUM(C44,C46,C50)</f>
        <v>135137523</v>
      </c>
      <c r="D43" s="5">
        <f>SUM(D44,D46,D50)</f>
        <v>146743170</v>
      </c>
      <c r="E43" s="5">
        <f>SUM(E44,E46,E50)</f>
        <v>143916017</v>
      </c>
      <c r="F43" s="52">
        <f t="shared" si="0"/>
        <v>106.4959707748972</v>
      </c>
      <c r="G43" s="52">
        <f t="shared" si="1"/>
        <v>98.0734006223254</v>
      </c>
    </row>
    <row r="44" spans="1:7" ht="18">
      <c r="A44" s="6">
        <v>41010000</v>
      </c>
      <c r="B44" s="43" t="s">
        <v>58</v>
      </c>
      <c r="C44" s="5">
        <f>SUM(C45)</f>
        <v>3786523</v>
      </c>
      <c r="D44" s="5">
        <f>SUM(D45)</f>
        <v>3786523</v>
      </c>
      <c r="E44" s="5">
        <f>SUM(E45)</f>
        <v>3132259</v>
      </c>
      <c r="F44" s="52">
        <f t="shared" si="0"/>
        <v>82.72124585008463</v>
      </c>
      <c r="G44" s="52">
        <f t="shared" si="1"/>
        <v>82.72124585008463</v>
      </c>
    </row>
    <row r="45" spans="1:7" ht="30.75">
      <c r="A45" s="6">
        <v>41010600</v>
      </c>
      <c r="B45" s="9" t="s">
        <v>29</v>
      </c>
      <c r="C45" s="5">
        <v>3786523</v>
      </c>
      <c r="D45" s="5">
        <v>3786523</v>
      </c>
      <c r="E45" s="5">
        <v>3132259</v>
      </c>
      <c r="F45" s="52">
        <f t="shared" si="0"/>
        <v>82.72124585008463</v>
      </c>
      <c r="G45" s="52">
        <f t="shared" si="1"/>
        <v>82.72124585008463</v>
      </c>
    </row>
    <row r="46" spans="1:8" s="42" customFormat="1" ht="18">
      <c r="A46" s="6">
        <v>41020000</v>
      </c>
      <c r="B46" s="43" t="s">
        <v>59</v>
      </c>
      <c r="C46" s="5">
        <f>SUM(C47:C49)</f>
        <v>72405300</v>
      </c>
      <c r="D46" s="5">
        <f>SUM(D47:D49)</f>
        <v>84779300</v>
      </c>
      <c r="E46" s="5">
        <f>SUM(E47:E49)</f>
        <v>84769300</v>
      </c>
      <c r="F46" s="52">
        <f t="shared" si="0"/>
        <v>117.07609802044878</v>
      </c>
      <c r="G46" s="52">
        <f t="shared" si="1"/>
        <v>99.98820466788473</v>
      </c>
      <c r="H46" s="25"/>
    </row>
    <row r="47" spans="1:8" s="42" customFormat="1" ht="18">
      <c r="A47" s="6">
        <v>41020100</v>
      </c>
      <c r="B47" s="9" t="s">
        <v>30</v>
      </c>
      <c r="C47" s="5">
        <v>72220300</v>
      </c>
      <c r="D47" s="5">
        <v>72220300</v>
      </c>
      <c r="E47" s="5">
        <v>72220300</v>
      </c>
      <c r="F47" s="52">
        <f t="shared" si="0"/>
        <v>100</v>
      </c>
      <c r="G47" s="52">
        <f t="shared" si="1"/>
        <v>100</v>
      </c>
      <c r="H47" s="25"/>
    </row>
    <row r="48" spans="1:8" s="42" customFormat="1" ht="18">
      <c r="A48" s="6">
        <v>41020600</v>
      </c>
      <c r="B48" s="9" t="s">
        <v>52</v>
      </c>
      <c r="C48" s="5">
        <v>0</v>
      </c>
      <c r="D48" s="5">
        <v>12374000</v>
      </c>
      <c r="E48" s="5">
        <v>12374000</v>
      </c>
      <c r="F48" s="52">
        <f t="shared" si="0"/>
      </c>
      <c r="G48" s="52">
        <f t="shared" si="1"/>
        <v>100</v>
      </c>
      <c r="H48" s="25"/>
    </row>
    <row r="49" spans="1:8" s="42" customFormat="1" ht="18">
      <c r="A49" s="6">
        <v>41020900</v>
      </c>
      <c r="B49" s="9" t="s">
        <v>46</v>
      </c>
      <c r="C49" s="5">
        <v>185000</v>
      </c>
      <c r="D49" s="5">
        <v>185000</v>
      </c>
      <c r="E49" s="5">
        <v>175000</v>
      </c>
      <c r="F49" s="52">
        <f t="shared" si="0"/>
        <v>94.5945945945946</v>
      </c>
      <c r="G49" s="52">
        <f t="shared" si="1"/>
        <v>94.5945945945946</v>
      </c>
      <c r="H49" s="25"/>
    </row>
    <row r="50" spans="1:8" s="47" customFormat="1" ht="18">
      <c r="A50" s="6">
        <v>41030000</v>
      </c>
      <c r="B50" s="43" t="s">
        <v>60</v>
      </c>
      <c r="C50" s="5">
        <f>SUM(C51:C58)</f>
        <v>58945700</v>
      </c>
      <c r="D50" s="5">
        <f>SUM(D51:D58)</f>
        <v>58177347</v>
      </c>
      <c r="E50" s="5">
        <f>SUM(E51:E58)</f>
        <v>56014458</v>
      </c>
      <c r="F50" s="52">
        <f t="shared" si="0"/>
        <v>95.02721657389768</v>
      </c>
      <c r="G50" s="52">
        <f t="shared" si="1"/>
        <v>96.28224882788142</v>
      </c>
      <c r="H50" s="46"/>
    </row>
    <row r="51" spans="1:7" ht="43.5" customHeight="1">
      <c r="A51" s="6">
        <v>41030600</v>
      </c>
      <c r="B51" s="53" t="s">
        <v>47</v>
      </c>
      <c r="C51" s="5">
        <v>43482500</v>
      </c>
      <c r="D51" s="5">
        <v>42853700</v>
      </c>
      <c r="E51" s="5">
        <v>42796083</v>
      </c>
      <c r="F51" s="52">
        <f t="shared" si="0"/>
        <v>98.42139481400564</v>
      </c>
      <c r="G51" s="52">
        <f t="shared" si="1"/>
        <v>99.86554953247911</v>
      </c>
    </row>
    <row r="52" spans="1:7" ht="39">
      <c r="A52" s="6">
        <v>41030800</v>
      </c>
      <c r="B52" s="53" t="s">
        <v>48</v>
      </c>
      <c r="C52" s="5">
        <v>10002500</v>
      </c>
      <c r="D52" s="5">
        <v>7685500</v>
      </c>
      <c r="E52" s="5">
        <v>7640307</v>
      </c>
      <c r="F52" s="52">
        <f t="shared" si="0"/>
        <v>76.38397400649838</v>
      </c>
      <c r="G52" s="52">
        <f t="shared" si="1"/>
        <v>99.41197059397567</v>
      </c>
    </row>
    <row r="53" spans="1:7" ht="78.75">
      <c r="A53" s="6">
        <v>41030900</v>
      </c>
      <c r="B53" s="53" t="s">
        <v>49</v>
      </c>
      <c r="C53" s="5">
        <v>1191000</v>
      </c>
      <c r="D53" s="5">
        <v>1241000</v>
      </c>
      <c r="E53" s="5">
        <v>1071737</v>
      </c>
      <c r="F53" s="52">
        <f t="shared" si="0"/>
        <v>89.9863140218304</v>
      </c>
      <c r="G53" s="52">
        <f t="shared" si="1"/>
        <v>86.36075745366641</v>
      </c>
    </row>
    <row r="54" spans="1:7" ht="36.75" customHeight="1">
      <c r="A54" s="6">
        <v>41031000</v>
      </c>
      <c r="B54" s="53" t="s">
        <v>50</v>
      </c>
      <c r="C54" s="13">
        <v>1865200</v>
      </c>
      <c r="D54" s="13">
        <v>1641800</v>
      </c>
      <c r="E54" s="13">
        <v>1613312</v>
      </c>
      <c r="F54" s="52">
        <f t="shared" si="0"/>
        <v>86.49538923439846</v>
      </c>
      <c r="G54" s="52">
        <f t="shared" si="1"/>
        <v>98.26483128273847</v>
      </c>
    </row>
    <row r="55" spans="1:7" ht="36.75" customHeight="1">
      <c r="A55" s="6">
        <v>41034500</v>
      </c>
      <c r="B55" s="54" t="s">
        <v>66</v>
      </c>
      <c r="C55" s="13">
        <v>0</v>
      </c>
      <c r="D55" s="13">
        <v>1464264</v>
      </c>
      <c r="E55" s="13">
        <v>0</v>
      </c>
      <c r="F55" s="52">
        <f t="shared" si="0"/>
      </c>
      <c r="G55" s="52">
        <f t="shared" si="1"/>
        <v>0</v>
      </c>
    </row>
    <row r="56" spans="1:7" ht="18">
      <c r="A56" s="6">
        <v>41035000</v>
      </c>
      <c r="B56" s="19" t="s">
        <v>16</v>
      </c>
      <c r="C56" s="5">
        <v>1740300</v>
      </c>
      <c r="D56" s="5">
        <v>2516583</v>
      </c>
      <c r="E56" s="5">
        <v>2295100</v>
      </c>
      <c r="F56" s="52">
        <f t="shared" si="0"/>
        <v>131.8795609952307</v>
      </c>
      <c r="G56" s="52">
        <f t="shared" si="1"/>
        <v>91.19905840578276</v>
      </c>
    </row>
    <row r="57" spans="1:7" ht="39">
      <c r="A57" s="6">
        <v>41035800</v>
      </c>
      <c r="B57" s="53" t="s">
        <v>51</v>
      </c>
      <c r="C57" s="5">
        <v>664200</v>
      </c>
      <c r="D57" s="5">
        <v>664200</v>
      </c>
      <c r="E57" s="5">
        <v>492815</v>
      </c>
      <c r="F57" s="52">
        <f t="shared" si="0"/>
        <v>74.1967780788919</v>
      </c>
      <c r="G57" s="52">
        <f t="shared" si="1"/>
        <v>74.1967780788919</v>
      </c>
    </row>
    <row r="58" spans="1:7" ht="26.25">
      <c r="A58" s="6">
        <v>41037000</v>
      </c>
      <c r="B58" s="55" t="s">
        <v>67</v>
      </c>
      <c r="C58" s="5">
        <v>0</v>
      </c>
      <c r="D58" s="5">
        <v>110300</v>
      </c>
      <c r="E58" s="5">
        <v>105104</v>
      </c>
      <c r="F58" s="52">
        <f t="shared" si="0"/>
      </c>
      <c r="G58" s="52">
        <f t="shared" si="1"/>
        <v>95.28921124206708</v>
      </c>
    </row>
    <row r="59" spans="1:13" s="16" customFormat="1" ht="18" thickBot="1">
      <c r="A59" s="1"/>
      <c r="B59" s="10" t="s">
        <v>17</v>
      </c>
      <c r="C59" s="11">
        <f>SUM(C42,C41)</f>
        <v>158012259</v>
      </c>
      <c r="D59" s="11">
        <f>SUM(D42,D41)</f>
        <v>178424678</v>
      </c>
      <c r="E59" s="11">
        <f>SUM(E42,E41)</f>
        <v>164240828</v>
      </c>
      <c r="F59" s="52">
        <f t="shared" si="0"/>
        <v>103.94182643765633</v>
      </c>
      <c r="G59" s="52">
        <f t="shared" si="1"/>
        <v>92.05051108457094</v>
      </c>
      <c r="H59" s="14"/>
      <c r="I59" s="15"/>
      <c r="J59" s="15"/>
      <c r="K59" s="15"/>
      <c r="L59" s="15"/>
      <c r="M59" s="15"/>
    </row>
    <row r="60" spans="1:8" s="41" customFormat="1" ht="21">
      <c r="A60" s="35"/>
      <c r="B60" s="36" t="s">
        <v>1</v>
      </c>
      <c r="C60" s="37"/>
      <c r="D60" s="37"/>
      <c r="E60" s="48"/>
      <c r="F60" s="52">
        <f t="shared" si="0"/>
      </c>
      <c r="G60" s="52">
        <f t="shared" si="1"/>
      </c>
      <c r="H60" s="40"/>
    </row>
    <row r="61" spans="1:13" s="42" customFormat="1" ht="18">
      <c r="A61" s="17">
        <v>20000000</v>
      </c>
      <c r="B61" s="10" t="s">
        <v>10</v>
      </c>
      <c r="C61" s="11">
        <f>SUM(C63,C62)</f>
        <v>2613684</v>
      </c>
      <c r="D61" s="11">
        <f>SUM(D63,D62)</f>
        <v>2613684</v>
      </c>
      <c r="E61" s="11">
        <f>SUM(E63,E62)</f>
        <v>3646770</v>
      </c>
      <c r="F61" s="52">
        <f t="shared" si="0"/>
        <v>139.526048290459</v>
      </c>
      <c r="G61" s="52">
        <f t="shared" si="1"/>
        <v>139.526048290459</v>
      </c>
      <c r="H61" s="14"/>
      <c r="I61" s="15"/>
      <c r="J61" s="15"/>
      <c r="K61" s="15"/>
      <c r="L61" s="15"/>
      <c r="M61" s="15"/>
    </row>
    <row r="62" spans="1:13" s="42" customFormat="1" ht="18">
      <c r="A62" s="17">
        <v>21110000</v>
      </c>
      <c r="B62" s="10" t="s">
        <v>68</v>
      </c>
      <c r="C62" s="11">
        <v>0</v>
      </c>
      <c r="D62" s="11">
        <v>0</v>
      </c>
      <c r="E62" s="11">
        <v>5670</v>
      </c>
      <c r="F62" s="52">
        <f t="shared" si="0"/>
      </c>
      <c r="G62" s="52">
        <f t="shared" si="1"/>
      </c>
      <c r="H62" s="14"/>
      <c r="I62" s="15"/>
      <c r="J62" s="15"/>
      <c r="K62" s="15"/>
      <c r="L62" s="15"/>
      <c r="M62" s="15"/>
    </row>
    <row r="63" spans="1:8" s="42" customFormat="1" ht="18">
      <c r="A63" s="17">
        <v>25000000</v>
      </c>
      <c r="B63" s="10" t="s">
        <v>18</v>
      </c>
      <c r="C63" s="11">
        <f>SUM(C64:C65)</f>
        <v>2613684</v>
      </c>
      <c r="D63" s="11">
        <f>SUM(D64:D65)</f>
        <v>2613684</v>
      </c>
      <c r="E63" s="11">
        <f>SUM(E64:E65)</f>
        <v>3641100</v>
      </c>
      <c r="F63" s="52">
        <f t="shared" si="0"/>
        <v>139.3091131139036</v>
      </c>
      <c r="G63" s="52">
        <f t="shared" si="1"/>
        <v>139.3091131139036</v>
      </c>
      <c r="H63" s="25"/>
    </row>
    <row r="64" spans="1:7" ht="18">
      <c r="A64" s="18">
        <v>25010000</v>
      </c>
      <c r="B64" s="49" t="s">
        <v>31</v>
      </c>
      <c r="C64" s="5">
        <v>1717684</v>
      </c>
      <c r="D64" s="5">
        <v>1717684</v>
      </c>
      <c r="E64" s="5">
        <v>1845383</v>
      </c>
      <c r="F64" s="52">
        <f t="shared" si="0"/>
        <v>107.43437093202242</v>
      </c>
      <c r="G64" s="52">
        <f t="shared" si="1"/>
        <v>107.43437093202242</v>
      </c>
    </row>
    <row r="65" spans="1:7" ht="18">
      <c r="A65" s="18">
        <v>25020000</v>
      </c>
      <c r="B65" s="49" t="s">
        <v>61</v>
      </c>
      <c r="C65" s="5">
        <v>896000</v>
      </c>
      <c r="D65" s="5">
        <v>896000</v>
      </c>
      <c r="E65" s="5">
        <v>1795717</v>
      </c>
      <c r="F65" s="52">
        <f t="shared" si="0"/>
        <v>200.41484375000002</v>
      </c>
      <c r="G65" s="52">
        <f t="shared" si="1"/>
        <v>200.41484375000002</v>
      </c>
    </row>
    <row r="66" spans="1:8" s="42" customFormat="1" ht="18">
      <c r="A66" s="1">
        <v>40000000</v>
      </c>
      <c r="B66" s="10" t="s">
        <v>15</v>
      </c>
      <c r="C66" s="11">
        <f>C67</f>
        <v>1227300</v>
      </c>
      <c r="D66" s="11">
        <f>D67</f>
        <v>2078559</v>
      </c>
      <c r="E66" s="11">
        <f>E67</f>
        <v>1690827</v>
      </c>
      <c r="F66" s="52">
        <f t="shared" si="0"/>
        <v>137.7680273771694</v>
      </c>
      <c r="G66" s="52">
        <f t="shared" si="1"/>
        <v>81.34611526543148</v>
      </c>
      <c r="H66" s="25"/>
    </row>
    <row r="67" spans="1:8" s="47" customFormat="1" ht="18">
      <c r="A67" s="6">
        <v>41030000</v>
      </c>
      <c r="B67" s="43" t="s">
        <v>60</v>
      </c>
      <c r="C67" s="5">
        <f>SUM(C68:C69)</f>
        <v>1227300</v>
      </c>
      <c r="D67" s="5">
        <f>SUM(D68:D69)</f>
        <v>2078559</v>
      </c>
      <c r="E67" s="5">
        <f>SUM(E68:E69)</f>
        <v>1690827</v>
      </c>
      <c r="F67" s="52">
        <f t="shared" si="0"/>
        <v>137.7680273771694</v>
      </c>
      <c r="G67" s="52">
        <f t="shared" si="1"/>
        <v>81.34611526543148</v>
      </c>
      <c r="H67" s="46"/>
    </row>
    <row r="68" spans="1:7" ht="30.75">
      <c r="A68" s="6">
        <v>41034400</v>
      </c>
      <c r="B68" s="50" t="s">
        <v>41</v>
      </c>
      <c r="C68" s="5">
        <v>1227300</v>
      </c>
      <c r="D68" s="5">
        <v>1227300</v>
      </c>
      <c r="E68" s="5">
        <v>906716</v>
      </c>
      <c r="F68" s="52">
        <f t="shared" si="0"/>
        <v>73.8789212091583</v>
      </c>
      <c r="G68" s="52">
        <f t="shared" si="1"/>
        <v>73.8789212091583</v>
      </c>
    </row>
    <row r="69" spans="1:7" ht="18">
      <c r="A69" s="6">
        <v>41035000</v>
      </c>
      <c r="B69" s="8" t="s">
        <v>16</v>
      </c>
      <c r="C69" s="5">
        <v>0</v>
      </c>
      <c r="D69" s="5">
        <v>851259</v>
      </c>
      <c r="E69" s="5">
        <v>784111</v>
      </c>
      <c r="F69" s="52">
        <f t="shared" si="0"/>
      </c>
      <c r="G69" s="52">
        <f t="shared" si="1"/>
        <v>92.11191893419041</v>
      </c>
    </row>
    <row r="70" spans="1:8" s="42" customFormat="1" ht="18">
      <c r="A70" s="1"/>
      <c r="B70" s="10" t="s">
        <v>19</v>
      </c>
      <c r="C70" s="11">
        <f>C61+C66</f>
        <v>3840984</v>
      </c>
      <c r="D70" s="11">
        <f>D61+D66</f>
        <v>4692243</v>
      </c>
      <c r="E70" s="11">
        <f>E61+E66</f>
        <v>5337597</v>
      </c>
      <c r="F70" s="52">
        <f t="shared" si="0"/>
        <v>138.96431226998084</v>
      </c>
      <c r="G70" s="52">
        <f t="shared" si="1"/>
        <v>113.75363552143398</v>
      </c>
      <c r="H70" s="25"/>
    </row>
    <row r="71" spans="1:8" s="42" customFormat="1" ht="18">
      <c r="A71" s="1"/>
      <c r="B71" s="17" t="s">
        <v>20</v>
      </c>
      <c r="C71" s="11">
        <f>SUM(C70,C59)</f>
        <v>161853243</v>
      </c>
      <c r="D71" s="11">
        <f>SUM(D70,D59)</f>
        <v>183116921</v>
      </c>
      <c r="E71" s="11">
        <f>SUM(E70,E59)</f>
        <v>169578425</v>
      </c>
      <c r="F71" s="52">
        <f t="shared" si="0"/>
        <v>104.77295471923291</v>
      </c>
      <c r="G71" s="52">
        <f t="shared" si="1"/>
        <v>92.60663846570465</v>
      </c>
      <c r="H71" s="25"/>
    </row>
    <row r="72" spans="1:2" ht="18">
      <c r="A72" s="20"/>
      <c r="B72" s="51"/>
    </row>
    <row r="73" spans="1:2" ht="18">
      <c r="A73" s="20"/>
      <c r="B73" s="51"/>
    </row>
    <row r="74" spans="1:2" ht="18">
      <c r="A74" s="20"/>
      <c r="B74" s="51"/>
    </row>
    <row r="75" ht="18">
      <c r="A75" s="20"/>
    </row>
    <row r="76" ht="18">
      <c r="A76" s="20"/>
    </row>
    <row r="77" ht="18">
      <c r="A77" s="20"/>
    </row>
    <row r="78" ht="18">
      <c r="A78" s="20"/>
    </row>
    <row r="79" ht="18">
      <c r="A79" s="20"/>
    </row>
    <row r="80" ht="18">
      <c r="A80" s="20"/>
    </row>
    <row r="81" ht="18">
      <c r="A81" s="20"/>
    </row>
    <row r="82" ht="18">
      <c r="A82" s="20"/>
    </row>
    <row r="83" ht="18">
      <c r="A83" s="20"/>
    </row>
    <row r="84" ht="18">
      <c r="A84" s="20"/>
    </row>
    <row r="85" ht="18">
      <c r="A85" s="20"/>
    </row>
    <row r="86" ht="18">
      <c r="A86" s="20"/>
    </row>
    <row r="87" ht="18">
      <c r="A87" s="20"/>
    </row>
    <row r="88" ht="18">
      <c r="A88" s="20"/>
    </row>
    <row r="89" ht="18">
      <c r="A89" s="20"/>
    </row>
    <row r="90" ht="18">
      <c r="A90" s="20"/>
    </row>
    <row r="91" ht="18">
      <c r="A91" s="20"/>
    </row>
    <row r="92" ht="18">
      <c r="A92" s="20"/>
    </row>
    <row r="93" ht="18">
      <c r="A93" s="20"/>
    </row>
    <row r="94" ht="18">
      <c r="A94" s="20"/>
    </row>
    <row r="95" ht="18">
      <c r="A95" s="20"/>
    </row>
    <row r="96" ht="18">
      <c r="A96" s="20"/>
    </row>
    <row r="97" ht="18">
      <c r="A97" s="20"/>
    </row>
    <row r="98" ht="18">
      <c r="A98" s="20"/>
    </row>
    <row r="99" ht="18">
      <c r="A99" s="20"/>
    </row>
    <row r="100" ht="18">
      <c r="A100" s="20"/>
    </row>
    <row r="101" ht="18">
      <c r="A101" s="20"/>
    </row>
    <row r="102" ht="18">
      <c r="A102" s="20"/>
    </row>
    <row r="103" ht="18">
      <c r="A103" s="20"/>
    </row>
    <row r="104" ht="18">
      <c r="A104" s="20"/>
    </row>
    <row r="105" ht="18">
      <c r="A105" s="20"/>
    </row>
    <row r="106" ht="18">
      <c r="A106" s="20"/>
    </row>
    <row r="107" ht="18">
      <c r="A107" s="20"/>
    </row>
    <row r="108" ht="18">
      <c r="A108" s="20"/>
    </row>
    <row r="109" ht="18">
      <c r="A109" s="20"/>
    </row>
    <row r="110" ht="18">
      <c r="A110" s="20"/>
    </row>
    <row r="111" ht="18">
      <c r="A111" s="20"/>
    </row>
    <row r="112" ht="18">
      <c r="A112" s="20"/>
    </row>
    <row r="113" ht="18">
      <c r="A113" s="20"/>
    </row>
    <row r="114" ht="18">
      <c r="A114" s="20"/>
    </row>
    <row r="115" ht="18">
      <c r="A115" s="20"/>
    </row>
    <row r="116" ht="18">
      <c r="A116" s="20"/>
    </row>
    <row r="117" ht="18">
      <c r="A117" s="20"/>
    </row>
    <row r="118" ht="18">
      <c r="A118" s="20"/>
    </row>
    <row r="119" ht="18">
      <c r="A119" s="20"/>
    </row>
    <row r="120" ht="18">
      <c r="A120" s="20"/>
    </row>
    <row r="121" ht="18">
      <c r="A121" s="20"/>
    </row>
    <row r="122" ht="18">
      <c r="A122" s="20"/>
    </row>
    <row r="123" ht="18">
      <c r="A123" s="20"/>
    </row>
    <row r="124" ht="18">
      <c r="A124" s="20"/>
    </row>
    <row r="125" ht="18">
      <c r="A125" s="20"/>
    </row>
    <row r="126" ht="18">
      <c r="A126" s="20"/>
    </row>
    <row r="127" ht="18">
      <c r="A127" s="20"/>
    </row>
    <row r="128" ht="18">
      <c r="A128" s="20"/>
    </row>
    <row r="129" ht="18">
      <c r="A129" s="20"/>
    </row>
    <row r="130" ht="18">
      <c r="A130" s="20"/>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57"/>
  <sheetViews>
    <sheetView tabSelected="1" view="pageBreakPreview" zoomScale="60" zoomScaleNormal="75" workbookViewId="0" topLeftCell="A43">
      <selection activeCell="B56" sqref="B56"/>
    </sheetView>
  </sheetViews>
  <sheetFormatPr defaultColWidth="9.00390625" defaultRowHeight="12.75"/>
  <cols>
    <col min="1" max="1" width="15.00390625" style="60" customWidth="1"/>
    <col min="2" max="2" width="148.50390625" style="99" customWidth="1"/>
    <col min="3" max="3" width="26.50390625" style="81" customWidth="1"/>
    <col min="4" max="4" width="24.375" style="81" customWidth="1"/>
    <col min="5" max="5" width="25.375" style="81" customWidth="1"/>
    <col min="6" max="6" width="20.375" style="81" customWidth="1"/>
    <col min="7" max="7" width="24.00390625" style="81" customWidth="1"/>
    <col min="8" max="8" width="5.375" style="58" customWidth="1"/>
    <col min="9" max="9" width="17.375" style="80" customWidth="1"/>
    <col min="10" max="10" width="15.50390625" style="80" customWidth="1"/>
    <col min="11" max="249" width="9.125" style="80" customWidth="1"/>
    <col min="250" max="16384" width="9.125" style="81" customWidth="1"/>
  </cols>
  <sheetData>
    <row r="1" spans="1:249" s="60" customFormat="1" ht="31.5" customHeight="1">
      <c r="A1" s="56">
        <v>1</v>
      </c>
      <c r="B1" s="57">
        <v>2</v>
      </c>
      <c r="C1" s="56">
        <v>3</v>
      </c>
      <c r="D1" s="57">
        <v>4</v>
      </c>
      <c r="E1" s="56">
        <v>5</v>
      </c>
      <c r="F1" s="56">
        <v>6</v>
      </c>
      <c r="G1" s="56">
        <v>7</v>
      </c>
      <c r="H1" s="58"/>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row>
    <row r="2" spans="1:249" s="62" customFormat="1" ht="39.75" customHeight="1">
      <c r="A2" s="129" t="s">
        <v>71</v>
      </c>
      <c r="B2" s="130"/>
      <c r="C2" s="130"/>
      <c r="D2" s="130"/>
      <c r="E2" s="130"/>
      <c r="F2" s="130"/>
      <c r="G2" s="131"/>
      <c r="H2" s="5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row>
    <row r="3" spans="1:249" s="64" customFormat="1" ht="33" customHeight="1">
      <c r="A3" s="132" t="s">
        <v>0</v>
      </c>
      <c r="B3" s="133"/>
      <c r="C3" s="133"/>
      <c r="D3" s="133"/>
      <c r="E3" s="133"/>
      <c r="F3" s="133"/>
      <c r="G3" s="134"/>
      <c r="H3" s="58"/>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row>
    <row r="4" spans="1:249" s="64" customFormat="1" ht="27" customHeight="1">
      <c r="A4" s="111" t="s">
        <v>72</v>
      </c>
      <c r="B4" s="65" t="s">
        <v>73</v>
      </c>
      <c r="C4" s="66">
        <v>1091940</v>
      </c>
      <c r="D4" s="67">
        <v>1255590</v>
      </c>
      <c r="E4" s="67">
        <v>1013216.04</v>
      </c>
      <c r="F4" s="68">
        <f>SUM(E4/C4*100)</f>
        <v>92.79045002472664</v>
      </c>
      <c r="G4" s="68">
        <f>SUM(E4/D4*100)</f>
        <v>80.69640885957996</v>
      </c>
      <c r="H4" s="58"/>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row>
    <row r="5" spans="1:249" s="64" customFormat="1" ht="21" customHeight="1">
      <c r="A5" s="105" t="s">
        <v>74</v>
      </c>
      <c r="B5" s="116" t="s">
        <v>75</v>
      </c>
      <c r="C5" s="70">
        <f>SUM(C6:C12)</f>
        <v>54710903</v>
      </c>
      <c r="D5" s="70">
        <f>SUM(D6:D12)</f>
        <v>66146586</v>
      </c>
      <c r="E5" s="70">
        <f>SUM(E6:E12)</f>
        <v>59160469.35</v>
      </c>
      <c r="F5" s="71">
        <f aca="true" t="shared" si="0" ref="F5:F59">SUM(E5/C5*100)</f>
        <v>108.1328695123164</v>
      </c>
      <c r="G5" s="71">
        <f aca="true" t="shared" si="1" ref="G5:G69">SUM(E5/D5*100)</f>
        <v>89.43843201522147</v>
      </c>
      <c r="H5" s="58"/>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row>
    <row r="6" spans="1:249" s="64" customFormat="1" ht="46.5" customHeight="1">
      <c r="A6" s="104" t="s">
        <v>76</v>
      </c>
      <c r="B6" s="138" t="s">
        <v>251</v>
      </c>
      <c r="C6" s="77">
        <v>52051580</v>
      </c>
      <c r="D6" s="73">
        <v>63354450.26</v>
      </c>
      <c r="E6" s="73">
        <v>56712766.91</v>
      </c>
      <c r="F6" s="74">
        <f t="shared" si="0"/>
        <v>108.95493837074686</v>
      </c>
      <c r="G6" s="74">
        <f t="shared" si="1"/>
        <v>89.5166269729384</v>
      </c>
      <c r="H6" s="58"/>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row>
    <row r="7" spans="1:249" s="64" customFormat="1" ht="27" customHeight="1">
      <c r="A7" s="104" t="s">
        <v>77</v>
      </c>
      <c r="B7" s="138" t="s">
        <v>252</v>
      </c>
      <c r="C7" s="77">
        <v>664200</v>
      </c>
      <c r="D7" s="73">
        <v>664200</v>
      </c>
      <c r="E7" s="73">
        <v>492814.76</v>
      </c>
      <c r="F7" s="74">
        <f t="shared" si="0"/>
        <v>74.19674194519723</v>
      </c>
      <c r="G7" s="74">
        <f t="shared" si="1"/>
        <v>74.19674194519723</v>
      </c>
      <c r="H7" s="58"/>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row>
    <row r="8" spans="1:249" s="64" customFormat="1" ht="30" customHeight="1">
      <c r="A8" s="104" t="s">
        <v>78</v>
      </c>
      <c r="B8" s="138" t="s">
        <v>79</v>
      </c>
      <c r="C8" s="77">
        <v>798600</v>
      </c>
      <c r="D8" s="73">
        <v>634501.4</v>
      </c>
      <c r="E8" s="73">
        <v>570718.42</v>
      </c>
      <c r="F8" s="74">
        <f t="shared" si="0"/>
        <v>71.46486601552718</v>
      </c>
      <c r="G8" s="74">
        <f t="shared" si="1"/>
        <v>89.94754306294675</v>
      </c>
      <c r="H8" s="58"/>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row>
    <row r="9" spans="1:249" s="64" customFormat="1" ht="20.25">
      <c r="A9" s="104" t="s">
        <v>80</v>
      </c>
      <c r="B9" s="138" t="s">
        <v>253</v>
      </c>
      <c r="C9" s="77">
        <v>616122</v>
      </c>
      <c r="D9" s="73">
        <v>714675.64</v>
      </c>
      <c r="E9" s="73">
        <v>661883.59</v>
      </c>
      <c r="F9" s="74">
        <f t="shared" si="0"/>
        <v>107.42735854262628</v>
      </c>
      <c r="G9" s="74">
        <f t="shared" si="1"/>
        <v>92.61314545434904</v>
      </c>
      <c r="H9" s="58"/>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row>
    <row r="10" spans="1:249" s="64" customFormat="1" ht="27" customHeight="1">
      <c r="A10" s="104" t="s">
        <v>81</v>
      </c>
      <c r="B10" s="138" t="s">
        <v>268</v>
      </c>
      <c r="C10" s="77">
        <v>374519</v>
      </c>
      <c r="D10" s="73">
        <v>547595.38</v>
      </c>
      <c r="E10" s="73">
        <v>502755.63</v>
      </c>
      <c r="F10" s="74">
        <f t="shared" si="0"/>
        <v>134.2403536269188</v>
      </c>
      <c r="G10" s="74">
        <f t="shared" si="1"/>
        <v>91.8115178400519</v>
      </c>
      <c r="H10" s="58"/>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row>
    <row r="11" spans="1:249" s="64" customFormat="1" ht="26.25" customHeight="1">
      <c r="A11" s="104" t="s">
        <v>82</v>
      </c>
      <c r="B11" s="138" t="s">
        <v>83</v>
      </c>
      <c r="C11" s="77">
        <v>185972</v>
      </c>
      <c r="D11" s="73">
        <v>187723.32</v>
      </c>
      <c r="E11" s="73">
        <v>176090.04</v>
      </c>
      <c r="F11" s="74">
        <f t="shared" si="0"/>
        <v>94.6863183705074</v>
      </c>
      <c r="G11" s="74">
        <f t="shared" si="1"/>
        <v>93.80296491666566</v>
      </c>
      <c r="H11" s="58"/>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row>
    <row r="12" spans="1:249" s="64" customFormat="1" ht="28.5" customHeight="1">
      <c r="A12" s="104" t="s">
        <v>84</v>
      </c>
      <c r="B12" s="138" t="s">
        <v>254</v>
      </c>
      <c r="C12" s="77">
        <v>19910</v>
      </c>
      <c r="D12" s="73">
        <v>43440</v>
      </c>
      <c r="E12" s="73">
        <v>43440</v>
      </c>
      <c r="F12" s="74">
        <f t="shared" si="0"/>
        <v>218.18181818181816</v>
      </c>
      <c r="G12" s="74">
        <f t="shared" si="1"/>
        <v>100</v>
      </c>
      <c r="H12" s="58"/>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row>
    <row r="13" spans="1:249" s="64" customFormat="1" ht="31.5" customHeight="1">
      <c r="A13" s="105" t="s">
        <v>85</v>
      </c>
      <c r="B13" s="116" t="s">
        <v>86</v>
      </c>
      <c r="C13" s="70">
        <f>SUM(C14:C20)</f>
        <v>28769475</v>
      </c>
      <c r="D13" s="70">
        <f>SUM(D14:D20)</f>
        <v>37485853</v>
      </c>
      <c r="E13" s="70">
        <f>SUM(E14:E20)</f>
        <v>34746365.32</v>
      </c>
      <c r="F13" s="71">
        <f t="shared" si="0"/>
        <v>120.7751108423077</v>
      </c>
      <c r="G13" s="71">
        <f t="shared" si="1"/>
        <v>92.69194253095961</v>
      </c>
      <c r="H13" s="58"/>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row>
    <row r="14" spans="1:249" s="64" customFormat="1" ht="24" customHeight="1">
      <c r="A14" s="104" t="s">
        <v>87</v>
      </c>
      <c r="B14" s="117" t="s">
        <v>88</v>
      </c>
      <c r="C14" s="77">
        <v>21680035</v>
      </c>
      <c r="D14" s="73">
        <v>28836020</v>
      </c>
      <c r="E14" s="73">
        <v>26362876.1</v>
      </c>
      <c r="F14" s="74">
        <f t="shared" si="0"/>
        <v>121.59978570145297</v>
      </c>
      <c r="G14" s="74">
        <f t="shared" si="1"/>
        <v>91.4234214707855</v>
      </c>
      <c r="H14" s="58"/>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row>
    <row r="15" spans="1:249" s="64" customFormat="1" ht="42.75" customHeight="1">
      <c r="A15" s="104" t="s">
        <v>89</v>
      </c>
      <c r="B15" s="117" t="s">
        <v>90</v>
      </c>
      <c r="C15" s="77">
        <v>2904220</v>
      </c>
      <c r="D15" s="73">
        <v>3709864</v>
      </c>
      <c r="E15" s="73">
        <v>3604203.85</v>
      </c>
      <c r="F15" s="74">
        <f t="shared" si="0"/>
        <v>124.10230113421159</v>
      </c>
      <c r="G15" s="74">
        <f t="shared" si="1"/>
        <v>97.15191311595251</v>
      </c>
      <c r="H15" s="58"/>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row>
    <row r="16" spans="1:249" s="64" customFormat="1" ht="23.25" customHeight="1">
      <c r="A16" s="104" t="s">
        <v>91</v>
      </c>
      <c r="B16" s="117" t="s">
        <v>92</v>
      </c>
      <c r="C16" s="77">
        <v>2970490</v>
      </c>
      <c r="D16" s="73">
        <v>3497964</v>
      </c>
      <c r="E16" s="73">
        <v>3347362.57</v>
      </c>
      <c r="F16" s="74">
        <f t="shared" si="0"/>
        <v>112.68721894367594</v>
      </c>
      <c r="G16" s="74">
        <f t="shared" si="1"/>
        <v>95.69459748585176</v>
      </c>
      <c r="H16" s="58"/>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row>
    <row r="17" spans="1:249" s="64" customFormat="1" ht="30" customHeight="1">
      <c r="A17" s="104" t="s">
        <v>250</v>
      </c>
      <c r="B17" s="138" t="s">
        <v>255</v>
      </c>
      <c r="C17" s="77"/>
      <c r="D17" s="73">
        <v>22000</v>
      </c>
      <c r="E17" s="73">
        <v>13960.77</v>
      </c>
      <c r="F17" s="74"/>
      <c r="G17" s="74">
        <f t="shared" si="1"/>
        <v>63.458045454545456</v>
      </c>
      <c r="H17" s="58"/>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row>
    <row r="18" spans="1:249" s="64" customFormat="1" ht="27" customHeight="1">
      <c r="A18" s="104" t="s">
        <v>93</v>
      </c>
      <c r="B18" s="138" t="s">
        <v>256</v>
      </c>
      <c r="C18" s="77">
        <v>25000</v>
      </c>
      <c r="D18" s="73">
        <v>25000</v>
      </c>
      <c r="E18" s="73">
        <v>23000</v>
      </c>
      <c r="F18" s="74">
        <f t="shared" si="0"/>
        <v>92</v>
      </c>
      <c r="G18" s="74">
        <f t="shared" si="1"/>
        <v>92</v>
      </c>
      <c r="H18" s="58"/>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row>
    <row r="19" spans="1:249" s="64" customFormat="1" ht="48" customHeight="1">
      <c r="A19" s="104" t="s">
        <v>94</v>
      </c>
      <c r="B19" s="138" t="s">
        <v>257</v>
      </c>
      <c r="C19" s="77">
        <v>556030</v>
      </c>
      <c r="D19" s="73">
        <v>761305</v>
      </c>
      <c r="E19" s="73">
        <v>761270.56</v>
      </c>
      <c r="F19" s="74">
        <f t="shared" si="0"/>
        <v>136.9117781414672</v>
      </c>
      <c r="G19" s="74">
        <f t="shared" si="1"/>
        <v>99.99547618891246</v>
      </c>
      <c r="H19" s="58"/>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row>
    <row r="20" spans="1:249" s="64" customFormat="1" ht="27" customHeight="1">
      <c r="A20" s="104" t="s">
        <v>95</v>
      </c>
      <c r="B20" s="117" t="s">
        <v>257</v>
      </c>
      <c r="C20" s="77">
        <v>633700</v>
      </c>
      <c r="D20" s="73">
        <v>633700</v>
      </c>
      <c r="E20" s="73">
        <v>633691.47</v>
      </c>
      <c r="F20" s="74">
        <f t="shared" si="0"/>
        <v>99.99865393719425</v>
      </c>
      <c r="G20" s="74">
        <f t="shared" si="1"/>
        <v>99.99865393719425</v>
      </c>
      <c r="H20" s="58"/>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row>
    <row r="21" spans="1:249" s="64" customFormat="1" ht="27.75" customHeight="1">
      <c r="A21" s="105" t="s">
        <v>96</v>
      </c>
      <c r="B21" s="116" t="s">
        <v>97</v>
      </c>
      <c r="C21" s="70">
        <f>SUM(C22:C59)</f>
        <v>60940400</v>
      </c>
      <c r="D21" s="70">
        <f>SUM(D22:D59)</f>
        <v>57969968.27999999</v>
      </c>
      <c r="E21" s="70">
        <f>SUM(E22:E59)</f>
        <v>57500139.21</v>
      </c>
      <c r="F21" s="71">
        <f t="shared" si="0"/>
        <v>94.35471248957998</v>
      </c>
      <c r="G21" s="71">
        <f t="shared" si="1"/>
        <v>99.18953022756426</v>
      </c>
      <c r="H21" s="58"/>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row>
    <row r="22" spans="1:249" s="64" customFormat="1" ht="47.25" customHeight="1">
      <c r="A22" s="104" t="s">
        <v>98</v>
      </c>
      <c r="B22" s="118" t="s">
        <v>99</v>
      </c>
      <c r="C22" s="77">
        <v>5410000</v>
      </c>
      <c r="D22" s="73">
        <v>4043642.96</v>
      </c>
      <c r="E22" s="73">
        <v>4027417.96</v>
      </c>
      <c r="F22" s="74">
        <f t="shared" si="0"/>
        <v>74.44395489833641</v>
      </c>
      <c r="G22" s="74">
        <f t="shared" si="1"/>
        <v>99.5987529027538</v>
      </c>
      <c r="H22" s="58"/>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row>
    <row r="23" spans="1:249" s="64" customFormat="1" ht="60" customHeight="1">
      <c r="A23" s="107" t="s">
        <v>100</v>
      </c>
      <c r="B23" s="119" t="s">
        <v>101</v>
      </c>
      <c r="C23" s="77">
        <v>611700</v>
      </c>
      <c r="D23" s="75">
        <v>557836.68</v>
      </c>
      <c r="E23" s="75">
        <v>557836.68</v>
      </c>
      <c r="F23" s="74">
        <f t="shared" si="0"/>
        <v>91.19448749386954</v>
      </c>
      <c r="G23" s="74">
        <f t="shared" si="1"/>
        <v>100</v>
      </c>
      <c r="H23" s="58"/>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row>
    <row r="24" spans="1:249" s="76" customFormat="1" ht="40.5" customHeight="1">
      <c r="A24" s="104" t="s">
        <v>102</v>
      </c>
      <c r="B24" s="120" t="s">
        <v>103</v>
      </c>
      <c r="C24" s="77">
        <v>140000</v>
      </c>
      <c r="D24" s="73">
        <v>36720</v>
      </c>
      <c r="E24" s="73">
        <v>36720</v>
      </c>
      <c r="F24" s="74">
        <f t="shared" si="0"/>
        <v>26.228571428571428</v>
      </c>
      <c r="G24" s="74">
        <f t="shared" si="1"/>
        <v>100</v>
      </c>
      <c r="H24" s="58"/>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row>
    <row r="25" spans="1:249" s="76" customFormat="1" ht="264" customHeight="1">
      <c r="A25" s="104" t="s">
        <v>104</v>
      </c>
      <c r="B25" s="121" t="s">
        <v>105</v>
      </c>
      <c r="C25" s="77">
        <v>341400</v>
      </c>
      <c r="D25" s="73">
        <v>298059.79</v>
      </c>
      <c r="E25" s="73">
        <v>288481.79</v>
      </c>
      <c r="F25" s="74">
        <f t="shared" si="0"/>
        <v>84.49964557703574</v>
      </c>
      <c r="G25" s="74">
        <f t="shared" si="1"/>
        <v>96.78655077895613</v>
      </c>
      <c r="H25" s="58"/>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row>
    <row r="26" spans="1:249" s="64" customFormat="1" ht="69.75" customHeight="1">
      <c r="A26" s="108" t="s">
        <v>106</v>
      </c>
      <c r="B26" s="122" t="s">
        <v>107</v>
      </c>
      <c r="C26" s="77">
        <v>1900</v>
      </c>
      <c r="D26" s="78">
        <v>3538.96</v>
      </c>
      <c r="E26" s="78">
        <v>3538.96</v>
      </c>
      <c r="F26" s="74">
        <f t="shared" si="0"/>
        <v>186.26105263157896</v>
      </c>
      <c r="G26" s="74">
        <f t="shared" si="1"/>
        <v>100</v>
      </c>
      <c r="H26" s="58"/>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row>
    <row r="27" spans="1:249" s="64" customFormat="1" ht="40.5" customHeight="1">
      <c r="A27" s="107" t="s">
        <v>108</v>
      </c>
      <c r="B27" s="119" t="s">
        <v>109</v>
      </c>
      <c r="C27" s="77">
        <v>833500</v>
      </c>
      <c r="D27" s="75">
        <v>581990.83</v>
      </c>
      <c r="E27" s="75">
        <v>570501.56</v>
      </c>
      <c r="F27" s="74">
        <f t="shared" si="0"/>
        <v>68.44649790041993</v>
      </c>
      <c r="G27" s="74">
        <f t="shared" si="1"/>
        <v>98.0258675209711</v>
      </c>
      <c r="H27" s="58"/>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row>
    <row r="28" spans="1:249" s="64" customFormat="1" ht="39.75" customHeight="1">
      <c r="A28" s="104" t="s">
        <v>110</v>
      </c>
      <c r="B28" s="120" t="s">
        <v>111</v>
      </c>
      <c r="C28" s="77">
        <v>578900</v>
      </c>
      <c r="D28" s="73">
        <v>528469.36</v>
      </c>
      <c r="E28" s="73">
        <v>527956.03</v>
      </c>
      <c r="F28" s="74">
        <f t="shared" si="0"/>
        <v>91.1998669891173</v>
      </c>
      <c r="G28" s="74">
        <f t="shared" si="1"/>
        <v>99.90286475643546</v>
      </c>
      <c r="H28" s="58"/>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row>
    <row r="29" spans="1:249" s="64" customFormat="1" ht="24" customHeight="1">
      <c r="A29" s="107" t="s">
        <v>112</v>
      </c>
      <c r="B29" s="119" t="s">
        <v>113</v>
      </c>
      <c r="C29" s="77">
        <v>22500</v>
      </c>
      <c r="D29" s="75">
        <v>14156.06</v>
      </c>
      <c r="E29" s="75">
        <v>11684.96</v>
      </c>
      <c r="F29" s="74">
        <f t="shared" si="0"/>
        <v>51.93315555555556</v>
      </c>
      <c r="G29" s="74">
        <f t="shared" si="1"/>
        <v>82.54387167050719</v>
      </c>
      <c r="H29" s="58"/>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row>
    <row r="30" spans="1:249" s="64" customFormat="1" ht="105.75" customHeight="1">
      <c r="A30" s="104" t="s">
        <v>114</v>
      </c>
      <c r="B30" s="121" t="s">
        <v>115</v>
      </c>
      <c r="C30" s="77">
        <v>608500</v>
      </c>
      <c r="D30" s="73">
        <v>490519.52</v>
      </c>
      <c r="E30" s="73">
        <v>489339.52</v>
      </c>
      <c r="F30" s="74">
        <f t="shared" si="0"/>
        <v>80.41734100246508</v>
      </c>
      <c r="G30" s="74">
        <f t="shared" si="1"/>
        <v>99.75943872733139</v>
      </c>
      <c r="H30" s="79">
        <v>3</v>
      </c>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row>
    <row r="31" spans="1:249" s="64" customFormat="1" ht="84" customHeight="1">
      <c r="A31" s="104" t="s">
        <v>116</v>
      </c>
      <c r="B31" s="121" t="s">
        <v>117</v>
      </c>
      <c r="C31" s="77">
        <v>66100</v>
      </c>
      <c r="D31" s="73">
        <v>50556.56</v>
      </c>
      <c r="E31" s="73">
        <v>50556.56</v>
      </c>
      <c r="F31" s="74">
        <f t="shared" si="0"/>
        <v>76.48496217851739</v>
      </c>
      <c r="G31" s="74">
        <f t="shared" si="1"/>
        <v>100</v>
      </c>
      <c r="H31" s="58"/>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row>
    <row r="32" spans="1:249" s="64" customFormat="1" ht="19.5" customHeight="1">
      <c r="A32" s="108" t="s">
        <v>118</v>
      </c>
      <c r="B32" s="123" t="s">
        <v>119</v>
      </c>
      <c r="C32" s="77">
        <v>337800</v>
      </c>
      <c r="D32" s="78">
        <v>337800</v>
      </c>
      <c r="E32" s="78">
        <v>337800</v>
      </c>
      <c r="F32" s="74">
        <f t="shared" si="0"/>
        <v>100</v>
      </c>
      <c r="G32" s="74">
        <f t="shared" si="1"/>
        <v>100</v>
      </c>
      <c r="H32" s="58"/>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row>
    <row r="33" spans="1:249" s="64" customFormat="1" ht="24.75" customHeight="1">
      <c r="A33" s="108" t="s">
        <v>120</v>
      </c>
      <c r="B33" s="123" t="s">
        <v>121</v>
      </c>
      <c r="C33" s="77">
        <v>199500</v>
      </c>
      <c r="D33" s="78">
        <v>206018.22</v>
      </c>
      <c r="E33" s="78">
        <v>205944.33</v>
      </c>
      <c r="F33" s="74">
        <f t="shared" si="0"/>
        <v>103.23024060150374</v>
      </c>
      <c r="G33" s="74">
        <f t="shared" si="1"/>
        <v>99.96413424016573</v>
      </c>
      <c r="H33" s="58"/>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row>
    <row r="34" spans="1:249" s="64" customFormat="1" ht="24.75" customHeight="1">
      <c r="A34" s="108" t="s">
        <v>122</v>
      </c>
      <c r="B34" s="123" t="s">
        <v>123</v>
      </c>
      <c r="C34" s="77">
        <v>325000</v>
      </c>
      <c r="D34" s="78">
        <v>317327.8</v>
      </c>
      <c r="E34" s="78">
        <v>313898.8</v>
      </c>
      <c r="F34" s="74">
        <f t="shared" si="0"/>
        <v>96.58424615384615</v>
      </c>
      <c r="G34" s="74">
        <f t="shared" si="1"/>
        <v>98.9194139309572</v>
      </c>
      <c r="H34" s="58"/>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row>
    <row r="35" spans="1:249" s="64" customFormat="1" ht="29.25" customHeight="1">
      <c r="A35" s="108" t="s">
        <v>124</v>
      </c>
      <c r="B35" s="123" t="s">
        <v>125</v>
      </c>
      <c r="C35" s="77">
        <v>59000</v>
      </c>
      <c r="D35" s="78">
        <v>44854.21</v>
      </c>
      <c r="E35" s="78">
        <v>44830.91</v>
      </c>
      <c r="F35" s="74">
        <f t="shared" si="0"/>
        <v>75.984593220339</v>
      </c>
      <c r="G35" s="74">
        <f t="shared" si="1"/>
        <v>99.94805392849413</v>
      </c>
      <c r="H35" s="58"/>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row>
    <row r="36" spans="1:249" s="64" customFormat="1" ht="24.75" customHeight="1">
      <c r="A36" s="108" t="s">
        <v>126</v>
      </c>
      <c r="B36" s="122" t="s">
        <v>127</v>
      </c>
      <c r="C36" s="77">
        <v>452500</v>
      </c>
      <c r="D36" s="78">
        <v>374594.25</v>
      </c>
      <c r="E36" s="78">
        <v>374217.64</v>
      </c>
      <c r="F36" s="74">
        <f t="shared" si="0"/>
        <v>82.70003093922652</v>
      </c>
      <c r="G36" s="74">
        <f t="shared" si="1"/>
        <v>99.89946188442562</v>
      </c>
      <c r="H36" s="58"/>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row>
    <row r="37" spans="1:249" s="64" customFormat="1" ht="24.75" customHeight="1">
      <c r="A37" s="108" t="s">
        <v>128</v>
      </c>
      <c r="B37" s="122" t="s">
        <v>129</v>
      </c>
      <c r="C37" s="77">
        <v>7820000</v>
      </c>
      <c r="D37" s="78">
        <v>6728280.22</v>
      </c>
      <c r="E37" s="78">
        <v>6723951.79</v>
      </c>
      <c r="F37" s="74">
        <f t="shared" si="0"/>
        <v>85.98403823529411</v>
      </c>
      <c r="G37" s="74">
        <f t="shared" si="1"/>
        <v>99.93566810747369</v>
      </c>
      <c r="H37" s="58"/>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row>
    <row r="38" spans="1:249" s="64" customFormat="1" ht="24.75" customHeight="1">
      <c r="A38" s="108" t="s">
        <v>130</v>
      </c>
      <c r="B38" s="122" t="s">
        <v>131</v>
      </c>
      <c r="C38" s="77">
        <v>16200000</v>
      </c>
      <c r="D38" s="78">
        <v>17974040.74</v>
      </c>
      <c r="E38" s="78">
        <v>17947764.43</v>
      </c>
      <c r="F38" s="74">
        <f t="shared" si="0"/>
        <v>110.78866932098765</v>
      </c>
      <c r="G38" s="74">
        <f t="shared" si="1"/>
        <v>99.85380966706322</v>
      </c>
      <c r="H38" s="58"/>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row>
    <row r="39" spans="1:249" s="64" customFormat="1" ht="24.75" customHeight="1">
      <c r="A39" s="108" t="s">
        <v>132</v>
      </c>
      <c r="B39" s="122" t="s">
        <v>133</v>
      </c>
      <c r="C39" s="77">
        <v>3024000</v>
      </c>
      <c r="D39" s="78">
        <v>2347051.97</v>
      </c>
      <c r="E39" s="78">
        <v>2344771.02</v>
      </c>
      <c r="F39" s="74">
        <f t="shared" si="0"/>
        <v>77.5387242063492</v>
      </c>
      <c r="G39" s="74">
        <f t="shared" si="1"/>
        <v>99.90281638288563</v>
      </c>
      <c r="H39" s="58"/>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row>
    <row r="40" spans="1:249" s="64" customFormat="1" ht="24.75" customHeight="1">
      <c r="A40" s="108" t="s">
        <v>134</v>
      </c>
      <c r="B40" s="122" t="s">
        <v>135</v>
      </c>
      <c r="C40" s="77">
        <v>4370000</v>
      </c>
      <c r="D40" s="78">
        <v>3722336.98</v>
      </c>
      <c r="E40" s="78">
        <v>3719700.88</v>
      </c>
      <c r="F40" s="74">
        <f t="shared" si="0"/>
        <v>85.11901327231121</v>
      </c>
      <c r="G40" s="74">
        <f t="shared" si="1"/>
        <v>99.92918158634848</v>
      </c>
      <c r="H40" s="58"/>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row>
    <row r="41" spans="1:249" s="64" customFormat="1" ht="19.5" customHeight="1">
      <c r="A41" s="108" t="s">
        <v>136</v>
      </c>
      <c r="B41" s="122" t="s">
        <v>137</v>
      </c>
      <c r="C41" s="77">
        <v>1080000</v>
      </c>
      <c r="D41" s="78">
        <v>688838.14</v>
      </c>
      <c r="E41" s="78">
        <v>688168.16</v>
      </c>
      <c r="F41" s="74">
        <f t="shared" si="0"/>
        <v>63.71927407407407</v>
      </c>
      <c r="G41" s="74">
        <f t="shared" si="1"/>
        <v>99.90273767361371</v>
      </c>
      <c r="H41" s="58"/>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row>
    <row r="42" spans="1:249" s="64" customFormat="1" ht="19.5" customHeight="1">
      <c r="A42" s="108" t="s">
        <v>138</v>
      </c>
      <c r="B42" s="122" t="s">
        <v>139</v>
      </c>
      <c r="C42" s="77">
        <v>100000</v>
      </c>
      <c r="D42" s="78">
        <v>46521.76</v>
      </c>
      <c r="E42" s="78">
        <v>46320.38</v>
      </c>
      <c r="F42" s="74">
        <f t="shared" si="0"/>
        <v>46.32038</v>
      </c>
      <c r="G42" s="74">
        <f t="shared" si="1"/>
        <v>99.56712729698961</v>
      </c>
      <c r="H42" s="58"/>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row>
    <row r="43" spans="1:249" s="64" customFormat="1" ht="19.5" customHeight="1">
      <c r="A43" s="108" t="s">
        <v>140</v>
      </c>
      <c r="B43" s="122" t="s">
        <v>141</v>
      </c>
      <c r="C43" s="77">
        <v>3540000</v>
      </c>
      <c r="D43" s="78">
        <v>4156802.15</v>
      </c>
      <c r="E43" s="78">
        <v>4142606.27</v>
      </c>
      <c r="F43" s="74">
        <f t="shared" si="0"/>
        <v>117.02277598870057</v>
      </c>
      <c r="G43" s="74">
        <f t="shared" si="1"/>
        <v>99.65849036139475</v>
      </c>
      <c r="H43" s="58"/>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row>
    <row r="44" spans="1:249" s="64" customFormat="1" ht="21" customHeight="1">
      <c r="A44" s="108" t="s">
        <v>142</v>
      </c>
      <c r="B44" s="122" t="s">
        <v>143</v>
      </c>
      <c r="C44" s="77">
        <v>2484100</v>
      </c>
      <c r="D44" s="78">
        <v>1953959.1</v>
      </c>
      <c r="E44" s="78">
        <v>1950667.1</v>
      </c>
      <c r="F44" s="74">
        <f t="shared" si="0"/>
        <v>78.52611005998149</v>
      </c>
      <c r="G44" s="74">
        <f t="shared" si="1"/>
        <v>99.83152155027196</v>
      </c>
      <c r="H44" s="58"/>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row>
    <row r="45" spans="1:249" s="64" customFormat="1" ht="43.5" customHeight="1">
      <c r="A45" s="108" t="s">
        <v>144</v>
      </c>
      <c r="B45" s="122" t="s">
        <v>145</v>
      </c>
      <c r="C45" s="77">
        <v>541900</v>
      </c>
      <c r="D45" s="78">
        <v>450578.55</v>
      </c>
      <c r="E45" s="78">
        <v>422627.18</v>
      </c>
      <c r="F45" s="74">
        <f t="shared" si="0"/>
        <v>77.98988374238789</v>
      </c>
      <c r="G45" s="74">
        <f t="shared" si="1"/>
        <v>93.7965600004705</v>
      </c>
      <c r="H45" s="58"/>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row>
    <row r="46" spans="1:249" s="64" customFormat="1" ht="21" customHeight="1">
      <c r="A46" s="108" t="s">
        <v>146</v>
      </c>
      <c r="B46" s="122" t="s">
        <v>147</v>
      </c>
      <c r="C46" s="77">
        <v>5700</v>
      </c>
      <c r="D46" s="78">
        <v>5965.68</v>
      </c>
      <c r="E46" s="78">
        <v>5965.68</v>
      </c>
      <c r="F46" s="74">
        <f t="shared" si="0"/>
        <v>104.66105263157894</v>
      </c>
      <c r="G46" s="74">
        <f t="shared" si="1"/>
        <v>100</v>
      </c>
      <c r="H46" s="58"/>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row>
    <row r="47" spans="1:249" s="64" customFormat="1" ht="24.75" customHeight="1">
      <c r="A47" s="108" t="s">
        <v>148</v>
      </c>
      <c r="B47" s="122" t="s">
        <v>149</v>
      </c>
      <c r="C47" s="77">
        <v>30000</v>
      </c>
      <c r="D47" s="78">
        <v>28920</v>
      </c>
      <c r="E47" s="78">
        <v>28890.9</v>
      </c>
      <c r="F47" s="74">
        <f t="shared" si="0"/>
        <v>96.30300000000001</v>
      </c>
      <c r="G47" s="74">
        <f t="shared" si="1"/>
        <v>99.89937759336101</v>
      </c>
      <c r="H47" s="58"/>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row>
    <row r="48" spans="1:249" s="64" customFormat="1" ht="24.75" customHeight="1">
      <c r="A48" s="108" t="s">
        <v>150</v>
      </c>
      <c r="B48" s="122" t="s">
        <v>151</v>
      </c>
      <c r="C48" s="77">
        <v>51600</v>
      </c>
      <c r="D48" s="78">
        <v>51600</v>
      </c>
      <c r="E48" s="78">
        <v>6956</v>
      </c>
      <c r="F48" s="74">
        <f t="shared" si="0"/>
        <v>13.480620155038759</v>
      </c>
      <c r="G48" s="74">
        <f t="shared" si="1"/>
        <v>13.480620155038759</v>
      </c>
      <c r="H48" s="58"/>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row>
    <row r="49" spans="1:249" s="64" customFormat="1" ht="24.75" customHeight="1">
      <c r="A49" s="108" t="s">
        <v>152</v>
      </c>
      <c r="B49" s="122" t="s">
        <v>153</v>
      </c>
      <c r="C49" s="77">
        <v>27000</v>
      </c>
      <c r="D49" s="78">
        <v>27000</v>
      </c>
      <c r="E49" s="78">
        <v>16468.64</v>
      </c>
      <c r="F49" s="74">
        <f t="shared" si="0"/>
        <v>60.99496296296296</v>
      </c>
      <c r="G49" s="74">
        <f t="shared" si="1"/>
        <v>60.99496296296296</v>
      </c>
      <c r="H49" s="58"/>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row>
    <row r="50" spans="1:249" s="64" customFormat="1" ht="24.75" customHeight="1">
      <c r="A50" s="108" t="s">
        <v>154</v>
      </c>
      <c r="B50" s="122" t="s">
        <v>155</v>
      </c>
      <c r="C50" s="77">
        <v>767300</v>
      </c>
      <c r="D50" s="78">
        <v>986359</v>
      </c>
      <c r="E50" s="78">
        <v>955141</v>
      </c>
      <c r="F50" s="74">
        <f t="shared" si="0"/>
        <v>124.48077674964159</v>
      </c>
      <c r="G50" s="74">
        <f t="shared" si="1"/>
        <v>96.83502659782087</v>
      </c>
      <c r="H50" s="58"/>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row>
    <row r="51" spans="1:249" s="64" customFormat="1" ht="24.75" customHeight="1">
      <c r="A51" s="108" t="s">
        <v>156</v>
      </c>
      <c r="B51" s="122" t="s">
        <v>157</v>
      </c>
      <c r="C51" s="77">
        <v>1900</v>
      </c>
      <c r="D51" s="78">
        <v>1900</v>
      </c>
      <c r="E51" s="78">
        <v>925</v>
      </c>
      <c r="F51" s="74">
        <f t="shared" si="0"/>
        <v>48.68421052631579</v>
      </c>
      <c r="G51" s="74">
        <f t="shared" si="1"/>
        <v>48.68421052631579</v>
      </c>
      <c r="H51" s="58"/>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row>
    <row r="52" spans="1:249" s="64" customFormat="1" ht="26.25" customHeight="1">
      <c r="A52" s="108" t="s">
        <v>158</v>
      </c>
      <c r="B52" s="122" t="s">
        <v>159</v>
      </c>
      <c r="C52" s="77">
        <v>6000</v>
      </c>
      <c r="D52" s="78">
        <v>6000</v>
      </c>
      <c r="E52" s="78">
        <v>2300</v>
      </c>
      <c r="F52" s="74">
        <f t="shared" si="0"/>
        <v>38.333333333333336</v>
      </c>
      <c r="G52" s="74">
        <f t="shared" si="1"/>
        <v>38.333333333333336</v>
      </c>
      <c r="H52" s="58"/>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row>
    <row r="53" spans="1:249" s="64" customFormat="1" ht="24.75" customHeight="1">
      <c r="A53" s="108" t="s">
        <v>160</v>
      </c>
      <c r="B53" s="122" t="s">
        <v>161</v>
      </c>
      <c r="C53" s="77">
        <v>1900</v>
      </c>
      <c r="D53" s="78">
        <v>1900</v>
      </c>
      <c r="E53" s="78">
        <v>140</v>
      </c>
      <c r="F53" s="74">
        <f t="shared" si="0"/>
        <v>7.368421052631578</v>
      </c>
      <c r="G53" s="74">
        <f t="shared" si="1"/>
        <v>7.368421052631578</v>
      </c>
      <c r="H53" s="58"/>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row>
    <row r="54" spans="1:249" s="64" customFormat="1" ht="23.25" customHeight="1">
      <c r="A54" s="108" t="s">
        <v>162</v>
      </c>
      <c r="B54" s="122" t="s">
        <v>163</v>
      </c>
      <c r="C54" s="77">
        <v>5000</v>
      </c>
      <c r="D54" s="78">
        <v>4107</v>
      </c>
      <c r="E54" s="78"/>
      <c r="F54" s="74">
        <f t="shared" si="0"/>
        <v>0</v>
      </c>
      <c r="G54" s="74">
        <f t="shared" si="1"/>
        <v>0</v>
      </c>
      <c r="H54" s="58"/>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row>
    <row r="55" spans="1:249" s="64" customFormat="1" ht="54.75" customHeight="1">
      <c r="A55" s="108" t="s">
        <v>164</v>
      </c>
      <c r="B55" s="122" t="s">
        <v>165</v>
      </c>
      <c r="C55" s="77"/>
      <c r="D55" s="78">
        <v>88893</v>
      </c>
      <c r="E55" s="78">
        <v>88893</v>
      </c>
      <c r="F55" s="74">
        <v>0</v>
      </c>
      <c r="G55" s="74">
        <f t="shared" si="1"/>
        <v>100</v>
      </c>
      <c r="H55" s="58"/>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row>
    <row r="56" spans="1:249" s="64" customFormat="1" ht="30" customHeight="1">
      <c r="A56" s="108" t="s">
        <v>166</v>
      </c>
      <c r="B56" s="122" t="s">
        <v>167</v>
      </c>
      <c r="C56" s="77">
        <v>3727000</v>
      </c>
      <c r="D56" s="78">
        <v>3656997</v>
      </c>
      <c r="E56" s="78">
        <v>3438707.86</v>
      </c>
      <c r="F56" s="74">
        <f t="shared" si="0"/>
        <v>92.2647668365978</v>
      </c>
      <c r="G56" s="74">
        <f t="shared" si="1"/>
        <v>94.03091826435734</v>
      </c>
      <c r="H56" s="58"/>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row>
    <row r="57" spans="1:249" s="64" customFormat="1" ht="60" customHeight="1">
      <c r="A57" s="108" t="s">
        <v>168</v>
      </c>
      <c r="B57" s="122" t="s">
        <v>169</v>
      </c>
      <c r="C57" s="77">
        <v>212700</v>
      </c>
      <c r="D57" s="78">
        <v>283700</v>
      </c>
      <c r="E57" s="78">
        <v>265700</v>
      </c>
      <c r="F57" s="74">
        <f t="shared" si="0"/>
        <v>124.91772449459333</v>
      </c>
      <c r="G57" s="74">
        <f t="shared" si="1"/>
        <v>93.65526965103983</v>
      </c>
      <c r="H57" s="58"/>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row>
    <row r="58" spans="1:249" s="64" customFormat="1" ht="22.5" customHeight="1">
      <c r="A58" s="108" t="s">
        <v>170</v>
      </c>
      <c r="B58" s="122" t="s">
        <v>171</v>
      </c>
      <c r="C58" s="77">
        <v>60000</v>
      </c>
      <c r="D58" s="78">
        <v>56898</v>
      </c>
      <c r="E58" s="78">
        <v>54165.94</v>
      </c>
      <c r="F58" s="74">
        <f t="shared" si="0"/>
        <v>90.27656666666667</v>
      </c>
      <c r="G58" s="74">
        <f t="shared" si="1"/>
        <v>95.19831980034448</v>
      </c>
      <c r="H58" s="58"/>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row>
    <row r="59" spans="1:249" s="64" customFormat="1" ht="21" customHeight="1">
      <c r="A59" s="104" t="s">
        <v>172</v>
      </c>
      <c r="B59" s="120" t="s">
        <v>173</v>
      </c>
      <c r="C59" s="77">
        <v>6896000</v>
      </c>
      <c r="D59" s="73">
        <v>6815233.79</v>
      </c>
      <c r="E59" s="73">
        <v>6808582.28</v>
      </c>
      <c r="F59" s="74">
        <f t="shared" si="0"/>
        <v>98.7323416473318</v>
      </c>
      <c r="G59" s="74">
        <f t="shared" si="1"/>
        <v>99.90240232096279</v>
      </c>
      <c r="H59" s="58"/>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row>
    <row r="60" spans="1:7" ht="18.75" customHeight="1">
      <c r="A60" s="105" t="s">
        <v>174</v>
      </c>
      <c r="B60" s="124" t="s">
        <v>175</v>
      </c>
      <c r="C60" s="70">
        <f>C61</f>
        <v>10000</v>
      </c>
      <c r="D60" s="70">
        <f>D61</f>
        <v>22500</v>
      </c>
      <c r="E60" s="70">
        <f>E61</f>
        <v>22500</v>
      </c>
      <c r="F60" s="71">
        <f>SUM(E60/C59*100)</f>
        <v>0.32627610208816704</v>
      </c>
      <c r="G60" s="71">
        <f t="shared" si="1"/>
        <v>100</v>
      </c>
    </row>
    <row r="61" spans="1:7" ht="23.25" customHeight="1">
      <c r="A61" s="104" t="s">
        <v>176</v>
      </c>
      <c r="B61" s="118" t="s">
        <v>177</v>
      </c>
      <c r="C61" s="77">
        <v>10000</v>
      </c>
      <c r="D61" s="73">
        <v>22500</v>
      </c>
      <c r="E61" s="73">
        <v>22500</v>
      </c>
      <c r="F61" s="74">
        <f>SUM(E61/C61*100)</f>
        <v>225</v>
      </c>
      <c r="G61" s="74">
        <f>SUM(E61/D61*100)</f>
        <v>100</v>
      </c>
    </row>
    <row r="62" spans="1:249" s="64" customFormat="1" ht="19.5" customHeight="1">
      <c r="A62" s="109">
        <v>110000</v>
      </c>
      <c r="B62" s="116" t="s">
        <v>178</v>
      </c>
      <c r="C62" s="70">
        <f>SUM(C63:C68)</f>
        <v>5235510</v>
      </c>
      <c r="D62" s="70">
        <f>SUM(D63:D68)</f>
        <v>5715534</v>
      </c>
      <c r="E62" s="70">
        <f>SUM(E63:E68)</f>
        <v>5345206.71</v>
      </c>
      <c r="F62" s="71">
        <f aca="true" t="shared" si="2" ref="F62:F97">SUM(E62/C62*100)</f>
        <v>102.09524401634225</v>
      </c>
      <c r="G62" s="71">
        <f t="shared" si="1"/>
        <v>93.52068783074337</v>
      </c>
      <c r="H62" s="58"/>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row>
    <row r="63" spans="1:249" s="64" customFormat="1" ht="21" customHeight="1">
      <c r="A63" s="56">
        <v>110103</v>
      </c>
      <c r="B63" s="117" t="s">
        <v>179</v>
      </c>
      <c r="C63" s="77">
        <v>65000</v>
      </c>
      <c r="D63" s="73">
        <v>60144</v>
      </c>
      <c r="E63" s="73">
        <v>56598.25</v>
      </c>
      <c r="F63" s="74">
        <f t="shared" si="2"/>
        <v>87.07423076923077</v>
      </c>
      <c r="G63" s="74">
        <f t="shared" si="1"/>
        <v>94.10456570896515</v>
      </c>
      <c r="H63" s="58"/>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row>
    <row r="64" spans="1:249" s="64" customFormat="1" ht="22.5" customHeight="1">
      <c r="A64" s="56">
        <v>110201</v>
      </c>
      <c r="B64" s="117" t="s">
        <v>180</v>
      </c>
      <c r="C64" s="77">
        <v>2911480</v>
      </c>
      <c r="D64" s="73">
        <v>3079518</v>
      </c>
      <c r="E64" s="73">
        <v>2915362.71</v>
      </c>
      <c r="F64" s="74">
        <f t="shared" si="2"/>
        <v>100.13335863547061</v>
      </c>
      <c r="G64" s="74">
        <f t="shared" si="1"/>
        <v>94.66944859552696</v>
      </c>
      <c r="H64" s="58"/>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row>
    <row r="65" spans="1:249" s="64" customFormat="1" ht="24.75" customHeight="1">
      <c r="A65" s="56">
        <v>110202</v>
      </c>
      <c r="B65" s="117" t="s">
        <v>181</v>
      </c>
      <c r="C65" s="77">
        <v>9410</v>
      </c>
      <c r="D65" s="73">
        <v>11900</v>
      </c>
      <c r="E65" s="73">
        <v>11278.43</v>
      </c>
      <c r="F65" s="74">
        <f t="shared" si="2"/>
        <v>119.85579171094581</v>
      </c>
      <c r="G65" s="74">
        <f t="shared" si="1"/>
        <v>94.77672268907563</v>
      </c>
      <c r="H65" s="58"/>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row>
    <row r="66" spans="1:249" s="64" customFormat="1" ht="22.5" customHeight="1">
      <c r="A66" s="56">
        <v>110204</v>
      </c>
      <c r="B66" s="117" t="s">
        <v>182</v>
      </c>
      <c r="C66" s="77">
        <v>735370</v>
      </c>
      <c r="D66" s="73">
        <v>739994</v>
      </c>
      <c r="E66" s="73">
        <v>661539.48</v>
      </c>
      <c r="F66" s="74">
        <f t="shared" si="2"/>
        <v>89.96008539918681</v>
      </c>
      <c r="G66" s="74">
        <f t="shared" si="1"/>
        <v>89.39795187528547</v>
      </c>
      <c r="H66" s="58"/>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row>
    <row r="67" spans="1:249" s="64" customFormat="1" ht="27.75" customHeight="1">
      <c r="A67" s="56">
        <v>110205</v>
      </c>
      <c r="B67" s="117" t="s">
        <v>183</v>
      </c>
      <c r="C67" s="77">
        <v>1317590</v>
      </c>
      <c r="D67" s="73">
        <v>1576261</v>
      </c>
      <c r="E67" s="73">
        <v>1471846.01</v>
      </c>
      <c r="F67" s="74">
        <f t="shared" si="2"/>
        <v>111.70743630416138</v>
      </c>
      <c r="G67" s="74">
        <f t="shared" si="1"/>
        <v>93.37578040692499</v>
      </c>
      <c r="H67" s="58"/>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row>
    <row r="68" spans="1:249" s="64" customFormat="1" ht="27.75" customHeight="1">
      <c r="A68" s="56">
        <v>110502</v>
      </c>
      <c r="B68" s="117" t="s">
        <v>184</v>
      </c>
      <c r="C68" s="77">
        <v>196660</v>
      </c>
      <c r="D68" s="73">
        <v>247717</v>
      </c>
      <c r="E68" s="73">
        <v>228581.83</v>
      </c>
      <c r="F68" s="74">
        <f t="shared" si="2"/>
        <v>116.23198921997356</v>
      </c>
      <c r="G68" s="74">
        <f t="shared" si="1"/>
        <v>92.27539086941954</v>
      </c>
      <c r="H68" s="58"/>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row>
    <row r="69" spans="1:249" s="64" customFormat="1" ht="26.25" customHeight="1">
      <c r="A69" s="109">
        <v>120000</v>
      </c>
      <c r="B69" s="116" t="s">
        <v>185</v>
      </c>
      <c r="C69" s="70">
        <f>SUM(C70:C71)</f>
        <v>120000</v>
      </c>
      <c r="D69" s="70">
        <f>SUM(D70:D71)</f>
        <v>150000</v>
      </c>
      <c r="E69" s="70">
        <f>SUM(E70:E71)</f>
        <v>115000</v>
      </c>
      <c r="F69" s="71">
        <f t="shared" si="2"/>
        <v>95.83333333333334</v>
      </c>
      <c r="G69" s="71">
        <f t="shared" si="1"/>
        <v>76.66666666666667</v>
      </c>
      <c r="H69" s="58"/>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row>
    <row r="70" spans="1:249" s="64" customFormat="1" ht="23.25" customHeight="1">
      <c r="A70" s="56">
        <v>120201</v>
      </c>
      <c r="B70" s="117" t="s">
        <v>186</v>
      </c>
      <c r="C70" s="73">
        <v>110000</v>
      </c>
      <c r="D70" s="73">
        <v>140000</v>
      </c>
      <c r="E70" s="73">
        <v>115000</v>
      </c>
      <c r="F70" s="74">
        <f t="shared" si="2"/>
        <v>104.54545454545455</v>
      </c>
      <c r="G70" s="74">
        <f>SUM(E70/D70*100)</f>
        <v>82.14285714285714</v>
      </c>
      <c r="H70" s="58"/>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row>
    <row r="71" spans="1:249" s="64" customFormat="1" ht="20.25" customHeight="1">
      <c r="A71" s="56">
        <v>120300</v>
      </c>
      <c r="B71" s="117" t="s">
        <v>187</v>
      </c>
      <c r="C71" s="73">
        <v>10000</v>
      </c>
      <c r="D71" s="73">
        <v>10000</v>
      </c>
      <c r="E71" s="73">
        <v>0</v>
      </c>
      <c r="F71" s="74">
        <f t="shared" si="2"/>
        <v>0</v>
      </c>
      <c r="G71" s="74">
        <v>0</v>
      </c>
      <c r="H71" s="58"/>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row>
    <row r="72" spans="1:249" s="64" customFormat="1" ht="21.75" customHeight="1">
      <c r="A72" s="109">
        <v>130000</v>
      </c>
      <c r="B72" s="116" t="s">
        <v>188</v>
      </c>
      <c r="C72" s="70">
        <f>SUM(C73:C75)</f>
        <v>625500</v>
      </c>
      <c r="D72" s="70">
        <f>SUM(D73:D75)</f>
        <v>607900</v>
      </c>
      <c r="E72" s="70">
        <f>SUM(E73:E75)</f>
        <v>551096.04</v>
      </c>
      <c r="F72" s="71">
        <f t="shared" si="2"/>
        <v>88.1048824940048</v>
      </c>
      <c r="G72" s="71">
        <f aca="true" t="shared" si="3" ref="G72:G79">SUM(E72/D72*100)</f>
        <v>90.6557065306794</v>
      </c>
      <c r="H72" s="58"/>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row>
    <row r="73" spans="1:7" ht="21" customHeight="1">
      <c r="A73" s="56">
        <v>130102</v>
      </c>
      <c r="B73" s="117" t="s">
        <v>189</v>
      </c>
      <c r="C73" s="73">
        <v>25000</v>
      </c>
      <c r="D73" s="73">
        <v>25000</v>
      </c>
      <c r="E73" s="73">
        <v>19053.77</v>
      </c>
      <c r="F73" s="74">
        <f t="shared" si="2"/>
        <v>76.21508</v>
      </c>
      <c r="G73" s="74">
        <f t="shared" si="3"/>
        <v>76.21508</v>
      </c>
    </row>
    <row r="74" spans="1:7" ht="27.75" customHeight="1">
      <c r="A74" s="56">
        <v>130203</v>
      </c>
      <c r="B74" s="117" t="s">
        <v>190</v>
      </c>
      <c r="C74" s="73">
        <v>507450</v>
      </c>
      <c r="D74" s="73">
        <v>501450</v>
      </c>
      <c r="E74" s="73">
        <v>458049.75</v>
      </c>
      <c r="F74" s="74">
        <f t="shared" si="2"/>
        <v>90.26500147797812</v>
      </c>
      <c r="G74" s="74">
        <f t="shared" si="3"/>
        <v>91.34504935686509</v>
      </c>
    </row>
    <row r="75" spans="1:8" ht="19.5" customHeight="1">
      <c r="A75" s="56">
        <v>130204</v>
      </c>
      <c r="B75" s="117" t="s">
        <v>191</v>
      </c>
      <c r="C75" s="73">
        <v>93050</v>
      </c>
      <c r="D75" s="73">
        <v>81450</v>
      </c>
      <c r="E75" s="73">
        <v>73992.52</v>
      </c>
      <c r="F75" s="74">
        <f t="shared" si="2"/>
        <v>79.51909725953789</v>
      </c>
      <c r="G75" s="74">
        <f t="shared" si="3"/>
        <v>90.8441006752609</v>
      </c>
      <c r="H75" s="58">
        <v>4</v>
      </c>
    </row>
    <row r="76" spans="1:249" s="64" customFormat="1" ht="22.5" customHeight="1">
      <c r="A76" s="109">
        <v>160000</v>
      </c>
      <c r="B76" s="116" t="s">
        <v>192</v>
      </c>
      <c r="C76" s="70">
        <f>C77</f>
        <v>34900</v>
      </c>
      <c r="D76" s="70">
        <v>34900</v>
      </c>
      <c r="E76" s="70">
        <v>12600</v>
      </c>
      <c r="F76" s="74">
        <f>SUM(E76/C76*100)</f>
        <v>36.10315186246418</v>
      </c>
      <c r="G76" s="74">
        <f t="shared" si="3"/>
        <v>36.10315186246418</v>
      </c>
      <c r="H76" s="82"/>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row>
    <row r="77" spans="1:7" ht="27" customHeight="1">
      <c r="A77" s="56">
        <v>160903</v>
      </c>
      <c r="B77" s="117" t="s">
        <v>193</v>
      </c>
      <c r="C77" s="73">
        <v>34900</v>
      </c>
      <c r="D77" s="73">
        <v>34900</v>
      </c>
      <c r="E77" s="73">
        <v>12600</v>
      </c>
      <c r="F77" s="74">
        <f>SUM(E77/C77*100)</f>
        <v>36.10315186246418</v>
      </c>
      <c r="G77" s="74">
        <f t="shared" si="3"/>
        <v>36.10315186246418</v>
      </c>
    </row>
    <row r="78" spans="1:7" ht="25.5" customHeight="1">
      <c r="A78" s="109">
        <v>170000</v>
      </c>
      <c r="B78" s="116" t="s">
        <v>194</v>
      </c>
      <c r="C78" s="70">
        <f>C79</f>
        <v>829000</v>
      </c>
      <c r="D78" s="70">
        <f>SUM(D79)</f>
        <v>953553.72</v>
      </c>
      <c r="E78" s="70">
        <f>SUM(E79)</f>
        <v>786835.41</v>
      </c>
      <c r="F78" s="71">
        <f t="shared" si="2"/>
        <v>94.9138009650181</v>
      </c>
      <c r="G78" s="71">
        <f t="shared" si="3"/>
        <v>82.51610722047207</v>
      </c>
    </row>
    <row r="79" spans="1:7" ht="27" customHeight="1">
      <c r="A79" s="56">
        <v>170102</v>
      </c>
      <c r="B79" s="117" t="s">
        <v>195</v>
      </c>
      <c r="C79" s="73">
        <v>829000</v>
      </c>
      <c r="D79" s="73">
        <v>953553.72</v>
      </c>
      <c r="E79" s="73">
        <v>786835.41</v>
      </c>
      <c r="F79" s="74">
        <f>SUM(E79/C79*100)</f>
        <v>94.9138009650181</v>
      </c>
      <c r="G79" s="74">
        <f t="shared" si="3"/>
        <v>82.51610722047207</v>
      </c>
    </row>
    <row r="80" spans="1:249" s="64" customFormat="1" ht="30" customHeight="1" hidden="1">
      <c r="A80" s="109">
        <v>180000</v>
      </c>
      <c r="B80" s="116" t="s">
        <v>196</v>
      </c>
      <c r="C80" s="70">
        <f>C81</f>
        <v>0</v>
      </c>
      <c r="D80" s="70">
        <f>D81</f>
        <v>0</v>
      </c>
      <c r="E80" s="70">
        <f>E81</f>
        <v>0</v>
      </c>
      <c r="F80" s="74">
        <v>0</v>
      </c>
      <c r="G80" s="74">
        <v>0</v>
      </c>
      <c r="H80" s="82"/>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row>
    <row r="81" spans="1:7" ht="23.25" customHeight="1" hidden="1">
      <c r="A81" s="56">
        <v>180404</v>
      </c>
      <c r="B81" s="117" t="s">
        <v>197</v>
      </c>
      <c r="C81" s="73"/>
      <c r="D81" s="73"/>
      <c r="E81" s="73"/>
      <c r="F81" s="74">
        <v>0</v>
      </c>
      <c r="G81" s="74">
        <v>0</v>
      </c>
    </row>
    <row r="82" spans="1:249" s="64" customFormat="1" ht="29.25" customHeight="1">
      <c r="A82" s="109">
        <v>180000</v>
      </c>
      <c r="B82" s="116" t="s">
        <v>196</v>
      </c>
      <c r="C82" s="70">
        <f>C83</f>
        <v>20000</v>
      </c>
      <c r="D82" s="70">
        <f>D83</f>
        <v>69680</v>
      </c>
      <c r="E82" s="70">
        <f>E83</f>
        <v>10424.46</v>
      </c>
      <c r="F82" s="71">
        <f>SUM(E82/C82*100)</f>
        <v>52.122299999999996</v>
      </c>
      <c r="G82" s="71">
        <f aca="true" t="shared" si="4" ref="G82:G92">SUM(E82/D82*100)</f>
        <v>14.96047646383467</v>
      </c>
      <c r="H82" s="82"/>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row>
    <row r="83" spans="1:7" ht="22.5" customHeight="1">
      <c r="A83" s="56">
        <v>180404</v>
      </c>
      <c r="B83" s="117" t="s">
        <v>197</v>
      </c>
      <c r="C83" s="73">
        <v>20000</v>
      </c>
      <c r="D83" s="73">
        <v>69680</v>
      </c>
      <c r="E83" s="73">
        <v>10424.46</v>
      </c>
      <c r="F83" s="74">
        <f>SUM(E83/C83*100)</f>
        <v>52.122299999999996</v>
      </c>
      <c r="G83" s="74">
        <f t="shared" si="4"/>
        <v>14.96047646383467</v>
      </c>
    </row>
    <row r="84" spans="1:249" s="64" customFormat="1" ht="22.5" customHeight="1">
      <c r="A84" s="109">
        <v>210000</v>
      </c>
      <c r="B84" s="116" t="s">
        <v>198</v>
      </c>
      <c r="C84" s="70">
        <f>SUM(C85:C85)</f>
        <v>55000</v>
      </c>
      <c r="D84" s="70">
        <f>SUM(D85:D85)</f>
        <v>121800</v>
      </c>
      <c r="E84" s="70">
        <f>SUM(E85:E85)</f>
        <v>100978</v>
      </c>
      <c r="F84" s="71">
        <f t="shared" si="2"/>
        <v>183.59636363636363</v>
      </c>
      <c r="G84" s="71">
        <f t="shared" si="4"/>
        <v>82.9047619047619</v>
      </c>
      <c r="H84" s="58"/>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row>
    <row r="85" spans="1:249" s="64" customFormat="1" ht="30.75" customHeight="1">
      <c r="A85" s="56">
        <v>210105</v>
      </c>
      <c r="B85" s="117" t="s">
        <v>199</v>
      </c>
      <c r="C85" s="73">
        <v>55000</v>
      </c>
      <c r="D85" s="73">
        <v>121800</v>
      </c>
      <c r="E85" s="73">
        <v>100978</v>
      </c>
      <c r="F85" s="74">
        <f>SUM(E85/C85*100)</f>
        <v>183.59636363636363</v>
      </c>
      <c r="G85" s="74">
        <f t="shared" si="4"/>
        <v>82.9047619047619</v>
      </c>
      <c r="H85" s="58"/>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row>
    <row r="86" spans="1:249" s="64" customFormat="1" ht="21" customHeight="1">
      <c r="A86" s="109">
        <v>250000</v>
      </c>
      <c r="B86" s="116" t="s">
        <v>200</v>
      </c>
      <c r="C86" s="70">
        <f>C87+C88</f>
        <v>111300</v>
      </c>
      <c r="D86" s="70">
        <f>D87+D88</f>
        <v>88340</v>
      </c>
      <c r="E86" s="70">
        <f>E87+E88</f>
        <v>80578.89</v>
      </c>
      <c r="F86" s="71">
        <f t="shared" si="2"/>
        <v>72.39792452830189</v>
      </c>
      <c r="G86" s="71">
        <f t="shared" si="4"/>
        <v>91.21450079239303</v>
      </c>
      <c r="H86" s="58"/>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row>
    <row r="87" spans="1:249" s="64" customFormat="1" ht="18" customHeight="1">
      <c r="A87" s="56">
        <v>250102</v>
      </c>
      <c r="B87" s="117" t="s">
        <v>201</v>
      </c>
      <c r="C87" s="73">
        <v>46300</v>
      </c>
      <c r="D87" s="83">
        <v>0</v>
      </c>
      <c r="E87" s="70">
        <v>0</v>
      </c>
      <c r="F87" s="74">
        <f>SUM(E87/C87*100)</f>
        <v>0</v>
      </c>
      <c r="G87" s="74" t="e">
        <f t="shared" si="4"/>
        <v>#DIV/0!</v>
      </c>
      <c r="H87" s="58"/>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row>
    <row r="88" spans="1:7" ht="24" customHeight="1">
      <c r="A88" s="56">
        <v>250404</v>
      </c>
      <c r="B88" s="117" t="s">
        <v>202</v>
      </c>
      <c r="C88" s="73">
        <v>65000</v>
      </c>
      <c r="D88" s="73">
        <v>88340</v>
      </c>
      <c r="E88" s="73">
        <v>80578.89</v>
      </c>
      <c r="F88" s="74">
        <f>SUM(E88/C88*100)</f>
        <v>123.96752307692307</v>
      </c>
      <c r="G88" s="74">
        <f t="shared" si="4"/>
        <v>91.21450079239303</v>
      </c>
    </row>
    <row r="89" spans="1:9" ht="25.5" customHeight="1">
      <c r="A89" s="105" t="s">
        <v>203</v>
      </c>
      <c r="B89" s="116" t="s">
        <v>204</v>
      </c>
      <c r="C89" s="70">
        <f>SUM(C4,C5,C13,C21,C62,C69,C72,C78,C84,C86,C60,C80,C76,C82)</f>
        <v>152553928</v>
      </c>
      <c r="D89" s="70">
        <f>SUM(D4,D5,D13,D21,D62,D69,D72,D78,D84,D86,D60,D80,D76,D82)</f>
        <v>170622204.99999997</v>
      </c>
      <c r="E89" s="70">
        <f>SUM(E4,E5,E13,E21,E62,E69,E72,E78,E84,E86,E60,E80,E76,E82)</f>
        <v>159445409.43</v>
      </c>
      <c r="F89" s="71">
        <f t="shared" si="2"/>
        <v>104.51740674287981</v>
      </c>
      <c r="G89" s="71">
        <f t="shared" si="4"/>
        <v>93.44938979659771</v>
      </c>
      <c r="I89" s="84" t="e">
        <f>E89+#REF!</f>
        <v>#REF!</v>
      </c>
    </row>
    <row r="90" spans="1:249" s="64" customFormat="1" ht="26.25" customHeight="1">
      <c r="A90" s="56">
        <v>250311</v>
      </c>
      <c r="B90" s="117" t="s">
        <v>205</v>
      </c>
      <c r="C90" s="73">
        <v>5132246</v>
      </c>
      <c r="D90" s="73">
        <v>5132246</v>
      </c>
      <c r="E90" s="73">
        <v>5132246</v>
      </c>
      <c r="F90" s="74">
        <f>SUM(E90/C90*100)</f>
        <v>100</v>
      </c>
      <c r="G90" s="74">
        <f t="shared" si="4"/>
        <v>100</v>
      </c>
      <c r="H90" s="58"/>
      <c r="I90" s="63"/>
      <c r="J90" s="85" t="e">
        <f>D90+#REF!+#REF!</f>
        <v>#REF!</v>
      </c>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row>
    <row r="91" spans="1:249" s="64" customFormat="1" ht="27" customHeight="1">
      <c r="A91" s="56">
        <v>250313</v>
      </c>
      <c r="B91" s="117" t="s">
        <v>258</v>
      </c>
      <c r="C91" s="73"/>
      <c r="D91" s="73">
        <v>1164800</v>
      </c>
      <c r="E91" s="73">
        <v>1164800</v>
      </c>
      <c r="F91" s="74"/>
      <c r="G91" s="74">
        <f t="shared" si="4"/>
        <v>100</v>
      </c>
      <c r="H91" s="58"/>
      <c r="I91" s="63"/>
      <c r="J91" s="85"/>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row>
    <row r="92" spans="1:249" s="64" customFormat="1" ht="24.75" customHeight="1">
      <c r="A92" s="56">
        <v>250315</v>
      </c>
      <c r="B92" s="117" t="s">
        <v>206</v>
      </c>
      <c r="C92" s="73"/>
      <c r="D92" s="73">
        <v>149583</v>
      </c>
      <c r="E92" s="73">
        <v>149583</v>
      </c>
      <c r="F92" s="74">
        <v>0</v>
      </c>
      <c r="G92" s="74">
        <f t="shared" si="4"/>
        <v>100</v>
      </c>
      <c r="H92" s="58"/>
      <c r="I92" s="63"/>
      <c r="J92" s="85"/>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row>
    <row r="93" spans="1:249" s="64" customFormat="1" ht="41.25" customHeight="1">
      <c r="A93" s="56">
        <v>250352</v>
      </c>
      <c r="B93" s="117" t="s">
        <v>207</v>
      </c>
      <c r="C93" s="73">
        <v>147400</v>
      </c>
      <c r="D93" s="73">
        <v>147400</v>
      </c>
      <c r="E93" s="73">
        <v>147400</v>
      </c>
      <c r="F93" s="74">
        <f>SUM(E93/C93*100)</f>
        <v>100</v>
      </c>
      <c r="G93" s="74">
        <f aca="true" t="shared" si="5" ref="G93:G99">SUM(E93/D93*100)</f>
        <v>100</v>
      </c>
      <c r="H93" s="58"/>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row>
    <row r="94" spans="1:249" s="64" customFormat="1" ht="50.25" customHeight="1">
      <c r="A94" s="56">
        <v>250366</v>
      </c>
      <c r="B94" s="117" t="s">
        <v>259</v>
      </c>
      <c r="C94" s="73"/>
      <c r="D94" s="73">
        <v>1464264</v>
      </c>
      <c r="E94" s="73">
        <v>0</v>
      </c>
      <c r="F94" s="74"/>
      <c r="G94" s="74">
        <f t="shared" si="5"/>
        <v>0</v>
      </c>
      <c r="H94" s="58"/>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row>
    <row r="95" spans="1:249" s="64" customFormat="1" ht="24" customHeight="1">
      <c r="A95" s="56">
        <v>250380</v>
      </c>
      <c r="B95" s="117" t="s">
        <v>16</v>
      </c>
      <c r="C95" s="73"/>
      <c r="D95" s="73">
        <v>322200</v>
      </c>
      <c r="E95" s="73">
        <v>241323.43</v>
      </c>
      <c r="F95" s="74">
        <v>0</v>
      </c>
      <c r="G95" s="74">
        <f t="shared" si="5"/>
        <v>74.89864369956548</v>
      </c>
      <c r="H95" s="58"/>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row>
    <row r="96" spans="1:249" s="64" customFormat="1" ht="50.25" customHeight="1">
      <c r="A96" s="56">
        <v>250388</v>
      </c>
      <c r="B96" s="117" t="s">
        <v>260</v>
      </c>
      <c r="C96" s="73"/>
      <c r="D96" s="73">
        <v>110300</v>
      </c>
      <c r="E96" s="73">
        <v>105103.99</v>
      </c>
      <c r="F96" s="74"/>
      <c r="G96" s="74">
        <f t="shared" si="5"/>
        <v>95.28920217588396</v>
      </c>
      <c r="H96" s="58"/>
      <c r="I96" s="63">
        <v>16511596.86</v>
      </c>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row>
    <row r="97" spans="1:10" ht="27" customHeight="1">
      <c r="A97" s="109">
        <v>900203</v>
      </c>
      <c r="B97" s="116" t="s">
        <v>208</v>
      </c>
      <c r="C97" s="70">
        <f>SUM(C89:C93)</f>
        <v>157833574</v>
      </c>
      <c r="D97" s="70">
        <f>SUM(D89:D96)</f>
        <v>179112997.99999997</v>
      </c>
      <c r="E97" s="70">
        <f>SUM(E89:E96)</f>
        <v>166385865.85000002</v>
      </c>
      <c r="F97" s="71">
        <f t="shared" si="2"/>
        <v>105.41855045999277</v>
      </c>
      <c r="G97" s="71">
        <f t="shared" si="5"/>
        <v>92.89435591380143</v>
      </c>
      <c r="I97" s="86">
        <f>112724026.12-E97</f>
        <v>-53661839.73000002</v>
      </c>
      <c r="J97" s="87" t="e">
        <f>D97+D99-'[1]1 Доходи'!#REF!</f>
        <v>#REF!</v>
      </c>
    </row>
    <row r="98" spans="1:249" s="64" customFormat="1" ht="20.25">
      <c r="A98" s="109"/>
      <c r="B98" s="116" t="s">
        <v>209</v>
      </c>
      <c r="C98" s="70">
        <f>C99</f>
        <v>85000</v>
      </c>
      <c r="D98" s="70">
        <f>D99</f>
        <v>85000</v>
      </c>
      <c r="E98" s="70">
        <f>E99</f>
        <v>45000</v>
      </c>
      <c r="F98" s="71">
        <f>SUM(E98/C98*100)</f>
        <v>52.94117647058824</v>
      </c>
      <c r="G98" s="71">
        <f t="shared" si="5"/>
        <v>52.94117647058824</v>
      </c>
      <c r="H98" s="82"/>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row>
    <row r="99" spans="1:7" ht="24.75" customHeight="1">
      <c r="A99" s="110">
        <v>250911</v>
      </c>
      <c r="B99" s="125" t="s">
        <v>210</v>
      </c>
      <c r="C99" s="75">
        <v>85000</v>
      </c>
      <c r="D99" s="75">
        <v>85000</v>
      </c>
      <c r="E99" s="75">
        <v>45000</v>
      </c>
      <c r="F99" s="74">
        <f>SUM(E99/C99*100)</f>
        <v>52.94117647058824</v>
      </c>
      <c r="G99" s="74">
        <f t="shared" si="5"/>
        <v>52.94117647058824</v>
      </c>
    </row>
    <row r="100" spans="1:7" ht="18.75" customHeight="1">
      <c r="A100" s="135" t="s">
        <v>1</v>
      </c>
      <c r="B100" s="136"/>
      <c r="C100" s="136"/>
      <c r="D100" s="136"/>
      <c r="E100" s="136"/>
      <c r="F100" s="136"/>
      <c r="G100" s="137"/>
    </row>
    <row r="101" spans="1:7" ht="21">
      <c r="A101" s="111" t="s">
        <v>211</v>
      </c>
      <c r="B101" s="65" t="s">
        <v>212</v>
      </c>
      <c r="C101" s="88">
        <v>30000</v>
      </c>
      <c r="D101" s="88"/>
      <c r="E101" s="88">
        <v>24307.61</v>
      </c>
      <c r="F101" s="71">
        <f aca="true" t="shared" si="6" ref="F101:F108">SUM(E101/C101*100)</f>
        <v>81.02536666666667</v>
      </c>
      <c r="G101" s="71">
        <v>0</v>
      </c>
    </row>
    <row r="102" spans="1:7" ht="28.5" customHeight="1">
      <c r="A102" s="105" t="s">
        <v>74</v>
      </c>
      <c r="B102" s="69" t="s">
        <v>75</v>
      </c>
      <c r="C102" s="70">
        <f>C103</f>
        <v>836394</v>
      </c>
      <c r="D102" s="70">
        <f>D104+D103</f>
        <v>674968</v>
      </c>
      <c r="E102" s="70">
        <f>E104+E103</f>
        <v>1860267.04</v>
      </c>
      <c r="F102" s="71">
        <f t="shared" si="6"/>
        <v>222.4151584062057</v>
      </c>
      <c r="G102" s="89" t="s">
        <v>213</v>
      </c>
    </row>
    <row r="103" spans="1:7" ht="21" customHeight="1">
      <c r="A103" s="104" t="s">
        <v>76</v>
      </c>
      <c r="B103" s="72" t="s">
        <v>214</v>
      </c>
      <c r="C103" s="73">
        <v>836394</v>
      </c>
      <c r="D103" s="73">
        <v>541768</v>
      </c>
      <c r="E103" s="73">
        <v>1727067.04</v>
      </c>
      <c r="F103" s="74">
        <f t="shared" si="6"/>
        <v>206.48964961489443</v>
      </c>
      <c r="G103" s="89" t="s">
        <v>213</v>
      </c>
    </row>
    <row r="104" spans="1:7" ht="21" customHeight="1">
      <c r="A104" s="104" t="s">
        <v>215</v>
      </c>
      <c r="B104" s="72" t="s">
        <v>267</v>
      </c>
      <c r="C104" s="73"/>
      <c r="D104" s="73">
        <v>133200</v>
      </c>
      <c r="E104" s="73">
        <v>133200</v>
      </c>
      <c r="F104" s="74"/>
      <c r="G104" s="74">
        <f>SUM(E104/D104*100)</f>
        <v>100</v>
      </c>
    </row>
    <row r="105" spans="1:7" ht="21" customHeight="1">
      <c r="A105" s="105" t="s">
        <v>85</v>
      </c>
      <c r="B105" s="69" t="s">
        <v>216</v>
      </c>
      <c r="C105" s="70">
        <f>C106+C107</f>
        <v>1464500</v>
      </c>
      <c r="D105" s="70">
        <f>D106+D107</f>
        <v>254005</v>
      </c>
      <c r="E105" s="70">
        <f>E106+E107</f>
        <v>2053029.81</v>
      </c>
      <c r="F105" s="71">
        <f t="shared" si="6"/>
        <v>140.18639877091158</v>
      </c>
      <c r="G105" s="89" t="s">
        <v>213</v>
      </c>
    </row>
    <row r="106" spans="1:7" ht="21" customHeight="1">
      <c r="A106" s="104" t="s">
        <v>87</v>
      </c>
      <c r="B106" s="72" t="s">
        <v>88</v>
      </c>
      <c r="C106" s="73">
        <v>1464500</v>
      </c>
      <c r="D106" s="73">
        <v>148241</v>
      </c>
      <c r="E106" s="73">
        <v>1899749.81</v>
      </c>
      <c r="F106" s="74">
        <f t="shared" si="6"/>
        <v>129.72002799590305</v>
      </c>
      <c r="G106" s="89" t="s">
        <v>213</v>
      </c>
    </row>
    <row r="107" spans="1:7" ht="21" customHeight="1">
      <c r="A107" s="104" t="s">
        <v>91</v>
      </c>
      <c r="B107" s="72" t="s">
        <v>92</v>
      </c>
      <c r="C107" s="73"/>
      <c r="D107" s="73">
        <v>105764</v>
      </c>
      <c r="E107" s="73">
        <v>153280</v>
      </c>
      <c r="F107" s="74">
        <v>0</v>
      </c>
      <c r="G107" s="74">
        <f>SUM(E107/D107*100)</f>
        <v>144.9264399984872</v>
      </c>
    </row>
    <row r="108" spans="1:7" ht="33.75" customHeight="1">
      <c r="A108" s="105" t="s">
        <v>96</v>
      </c>
      <c r="B108" s="69" t="s">
        <v>217</v>
      </c>
      <c r="C108" s="70">
        <f>C110+C109</f>
        <v>235100</v>
      </c>
      <c r="D108" s="70">
        <f>D110+D109</f>
        <v>30552</v>
      </c>
      <c r="E108" s="70">
        <f>E110+E109</f>
        <v>208700.33</v>
      </c>
      <c r="F108" s="71">
        <f t="shared" si="6"/>
        <v>88.77087622288387</v>
      </c>
      <c r="G108" s="89" t="s">
        <v>213</v>
      </c>
    </row>
    <row r="109" spans="1:7" ht="40.5" customHeight="1">
      <c r="A109" s="104" t="s">
        <v>102</v>
      </c>
      <c r="B109" s="72" t="s">
        <v>103</v>
      </c>
      <c r="C109" s="73"/>
      <c r="D109" s="73">
        <v>30552</v>
      </c>
      <c r="E109" s="73">
        <v>30552</v>
      </c>
      <c r="F109" s="71"/>
      <c r="G109" s="74">
        <f>SUM(E109/D109*100)</f>
        <v>100</v>
      </c>
    </row>
    <row r="110" spans="1:7" ht="27.75" customHeight="1">
      <c r="A110" s="104" t="s">
        <v>166</v>
      </c>
      <c r="B110" s="72" t="s">
        <v>218</v>
      </c>
      <c r="C110" s="73">
        <v>235100</v>
      </c>
      <c r="D110" s="90"/>
      <c r="E110" s="73">
        <v>178148.33</v>
      </c>
      <c r="F110" s="74">
        <f>SUM(E110/C110*100)</f>
        <v>75.77555508294343</v>
      </c>
      <c r="G110" s="74">
        <v>0</v>
      </c>
    </row>
    <row r="111" spans="1:7" ht="24" customHeight="1">
      <c r="A111" s="105" t="s">
        <v>219</v>
      </c>
      <c r="B111" s="69" t="s">
        <v>220</v>
      </c>
      <c r="C111" s="70">
        <f>SUM(C112:C114)</f>
        <v>94850</v>
      </c>
      <c r="D111" s="70">
        <f>SUM(D112:D114)</f>
        <v>22160</v>
      </c>
      <c r="E111" s="70">
        <f>SUM(E112:E114)</f>
        <v>40836.36</v>
      </c>
      <c r="F111" s="71">
        <f>SUM(E111/C111*100)</f>
        <v>43.05362150764365</v>
      </c>
      <c r="G111" s="71">
        <f aca="true" t="shared" si="7" ref="G111:G129">SUM(E111/D111*100)</f>
        <v>184.27960288808666</v>
      </c>
    </row>
    <row r="112" spans="1:7" ht="22.5" customHeight="1">
      <c r="A112" s="104" t="s">
        <v>221</v>
      </c>
      <c r="B112" s="72" t="s">
        <v>180</v>
      </c>
      <c r="C112" s="73">
        <v>27100</v>
      </c>
      <c r="D112" s="73">
        <v>22100</v>
      </c>
      <c r="E112" s="73">
        <v>26150</v>
      </c>
      <c r="F112" s="74">
        <f>SUM(E112/C112*100)</f>
        <v>96.49446494464945</v>
      </c>
      <c r="G112" s="74">
        <f t="shared" si="7"/>
        <v>118.32579185520362</v>
      </c>
    </row>
    <row r="113" spans="1:7" ht="22.5" customHeight="1">
      <c r="A113" s="104" t="s">
        <v>222</v>
      </c>
      <c r="B113" s="72" t="s">
        <v>182</v>
      </c>
      <c r="C113" s="73">
        <v>20575</v>
      </c>
      <c r="D113" s="73">
        <v>60</v>
      </c>
      <c r="E113" s="73">
        <v>3975.98</v>
      </c>
      <c r="F113" s="74">
        <f>SUM(E113/C113*100)</f>
        <v>19.324325637910086</v>
      </c>
      <c r="G113" s="74">
        <f t="shared" si="7"/>
        <v>6626.633333333333</v>
      </c>
    </row>
    <row r="114" spans="1:7" ht="21.75" customHeight="1">
      <c r="A114" s="104" t="s">
        <v>223</v>
      </c>
      <c r="B114" s="72" t="s">
        <v>183</v>
      </c>
      <c r="C114" s="73">
        <v>47175</v>
      </c>
      <c r="D114" s="73"/>
      <c r="E114" s="73">
        <v>10710.38</v>
      </c>
      <c r="F114" s="74">
        <f>SUM(E114/C114*100)</f>
        <v>22.70350821409645</v>
      </c>
      <c r="G114" s="74"/>
    </row>
    <row r="115" spans="1:249" s="64" customFormat="1" ht="21.75" customHeight="1">
      <c r="A115" s="109">
        <v>130000</v>
      </c>
      <c r="B115" s="69" t="s">
        <v>188</v>
      </c>
      <c r="C115" s="91"/>
      <c r="D115" s="91">
        <f>D116</f>
        <v>2100</v>
      </c>
      <c r="E115" s="91">
        <f>E116</f>
        <v>2100</v>
      </c>
      <c r="F115" s="74"/>
      <c r="G115" s="74">
        <f t="shared" si="7"/>
        <v>100</v>
      </c>
      <c r="H115" s="82"/>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row>
    <row r="116" spans="1:7" ht="21.75" customHeight="1">
      <c r="A116" s="56">
        <v>130102</v>
      </c>
      <c r="B116" s="72" t="s">
        <v>189</v>
      </c>
      <c r="C116" s="75"/>
      <c r="D116" s="75">
        <v>2100</v>
      </c>
      <c r="E116" s="75">
        <v>2100</v>
      </c>
      <c r="F116" s="74"/>
      <c r="G116" s="74">
        <f t="shared" si="7"/>
        <v>100</v>
      </c>
    </row>
    <row r="117" spans="1:7" ht="26.25" customHeight="1">
      <c r="A117" s="112" t="s">
        <v>224</v>
      </c>
      <c r="B117" s="92" t="s">
        <v>225</v>
      </c>
      <c r="C117" s="91">
        <f>C118</f>
        <v>46525</v>
      </c>
      <c r="D117" s="91">
        <f>D118</f>
        <v>15000</v>
      </c>
      <c r="E117" s="91">
        <f>E118</f>
        <v>15000</v>
      </c>
      <c r="F117" s="71">
        <f>SUM(E117/C117*100)</f>
        <v>32.2407307898979</v>
      </c>
      <c r="G117" s="71">
        <f t="shared" si="7"/>
        <v>100</v>
      </c>
    </row>
    <row r="118" spans="1:7" ht="21" customHeight="1">
      <c r="A118" s="104" t="s">
        <v>226</v>
      </c>
      <c r="B118" s="72" t="s">
        <v>227</v>
      </c>
      <c r="C118" s="73">
        <v>46525</v>
      </c>
      <c r="D118" s="73">
        <v>15000</v>
      </c>
      <c r="E118" s="73">
        <v>15000</v>
      </c>
      <c r="F118" s="74">
        <f>SUM(E118/C118*100)</f>
        <v>32.2407307898979</v>
      </c>
      <c r="G118" s="74">
        <f t="shared" si="7"/>
        <v>100</v>
      </c>
    </row>
    <row r="119" spans="1:249" s="64" customFormat="1" ht="23.25" customHeight="1">
      <c r="A119" s="109">
        <v>170000</v>
      </c>
      <c r="B119" s="69" t="s">
        <v>194</v>
      </c>
      <c r="C119" s="70"/>
      <c r="D119" s="70">
        <f>D120</f>
        <v>1331047.4</v>
      </c>
      <c r="E119" s="70">
        <f>E120</f>
        <v>430087.09</v>
      </c>
      <c r="F119" s="74"/>
      <c r="G119" s="74">
        <f>SUM(E119/D119*100)</f>
        <v>32.3119289365653</v>
      </c>
      <c r="H119" s="82"/>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row>
    <row r="120" spans="1:7" ht="39" customHeight="1">
      <c r="A120" s="104" t="s">
        <v>228</v>
      </c>
      <c r="B120" s="72" t="s">
        <v>229</v>
      </c>
      <c r="C120" s="73"/>
      <c r="D120" s="73">
        <v>1331047.4</v>
      </c>
      <c r="E120" s="73">
        <v>430087.09</v>
      </c>
      <c r="F120" s="74"/>
      <c r="G120" s="74">
        <f>SUM(E120/D120*100)</f>
        <v>32.3119289365653</v>
      </c>
    </row>
    <row r="121" spans="1:249" s="64" customFormat="1" ht="24" customHeight="1">
      <c r="A121" s="113" t="s">
        <v>261</v>
      </c>
      <c r="B121" s="126" t="s">
        <v>262</v>
      </c>
      <c r="C121" s="70"/>
      <c r="D121" s="70">
        <f>D122</f>
        <v>108020</v>
      </c>
      <c r="E121" s="70">
        <f>E122</f>
        <v>15576</v>
      </c>
      <c r="F121" s="74"/>
      <c r="G121" s="74">
        <f>SUM(E121/D121*100)</f>
        <v>14.419551934826885</v>
      </c>
      <c r="H121" s="82"/>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row>
    <row r="122" spans="1:7" ht="24" customHeight="1">
      <c r="A122" s="114" t="s">
        <v>263</v>
      </c>
      <c r="B122" s="127" t="s">
        <v>264</v>
      </c>
      <c r="C122" s="73"/>
      <c r="D122" s="73">
        <v>108020</v>
      </c>
      <c r="E122" s="73">
        <v>15576</v>
      </c>
      <c r="F122" s="74"/>
      <c r="G122" s="74">
        <f>SUM(E122/D122*100)</f>
        <v>14.419551934826885</v>
      </c>
    </row>
    <row r="123" spans="1:249" s="64" customFormat="1" ht="24.75" customHeight="1">
      <c r="A123" s="105" t="s">
        <v>230</v>
      </c>
      <c r="B123" s="69" t="s">
        <v>231</v>
      </c>
      <c r="C123" s="70"/>
      <c r="D123" s="70">
        <f>D124</f>
        <v>99121</v>
      </c>
      <c r="E123" s="70">
        <f>E124</f>
        <v>0</v>
      </c>
      <c r="F123" s="71"/>
      <c r="G123" s="74">
        <f t="shared" si="7"/>
        <v>0</v>
      </c>
      <c r="H123" s="82"/>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row>
    <row r="124" spans="1:7" ht="24" customHeight="1">
      <c r="A124" s="104" t="s">
        <v>232</v>
      </c>
      <c r="B124" s="72" t="s">
        <v>233</v>
      </c>
      <c r="C124" s="73"/>
      <c r="D124" s="73">
        <v>99121</v>
      </c>
      <c r="E124" s="73"/>
      <c r="F124" s="74"/>
      <c r="G124" s="74">
        <f t="shared" si="7"/>
        <v>0</v>
      </c>
    </row>
    <row r="125" spans="1:7" ht="24" customHeight="1">
      <c r="A125" s="105" t="s">
        <v>234</v>
      </c>
      <c r="B125" s="69" t="s">
        <v>235</v>
      </c>
      <c r="C125" s="73"/>
      <c r="D125" s="70">
        <f>D126</f>
        <v>4000</v>
      </c>
      <c r="E125" s="70">
        <f>E126</f>
        <v>1938</v>
      </c>
      <c r="F125" s="74"/>
      <c r="G125" s="74">
        <f t="shared" si="7"/>
        <v>48.449999999999996</v>
      </c>
    </row>
    <row r="126" spans="1:7" ht="30" customHeight="1">
      <c r="A126" s="104" t="s">
        <v>236</v>
      </c>
      <c r="B126" s="72" t="s">
        <v>237</v>
      </c>
      <c r="C126" s="73"/>
      <c r="D126" s="73">
        <v>4000</v>
      </c>
      <c r="E126" s="73">
        <v>1938</v>
      </c>
      <c r="F126" s="74"/>
      <c r="G126" s="74">
        <f t="shared" si="7"/>
        <v>48.449999999999996</v>
      </c>
    </row>
    <row r="127" spans="1:249" s="64" customFormat="1" ht="30" customHeight="1">
      <c r="A127" s="105" t="s">
        <v>238</v>
      </c>
      <c r="B127" s="69" t="s">
        <v>200</v>
      </c>
      <c r="C127" s="70">
        <f>C128+C129</f>
        <v>1227300</v>
      </c>
      <c r="D127" s="70">
        <f>D128+D129</f>
        <v>666743</v>
      </c>
      <c r="E127" s="70">
        <f>E128+E129</f>
        <v>559909.56</v>
      </c>
      <c r="F127" s="71">
        <f>SUM(E127/C127*100)</f>
        <v>45.621246638963584</v>
      </c>
      <c r="G127" s="74">
        <f t="shared" si="7"/>
        <v>83.9768186542641</v>
      </c>
      <c r="H127" s="82"/>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row>
    <row r="128" spans="1:7" ht="42" customHeight="1">
      <c r="A128" s="104" t="s">
        <v>239</v>
      </c>
      <c r="B128" s="72" t="s">
        <v>240</v>
      </c>
      <c r="C128" s="73">
        <v>1227300</v>
      </c>
      <c r="D128" s="73">
        <v>392700</v>
      </c>
      <c r="E128" s="73">
        <v>294294.56</v>
      </c>
      <c r="F128" s="74">
        <f>SUM(E128/C128*100)</f>
        <v>23.97902387354355</v>
      </c>
      <c r="G128" s="74">
        <f t="shared" si="7"/>
        <v>74.94131907308378</v>
      </c>
    </row>
    <row r="129" spans="1:7" ht="22.5" customHeight="1">
      <c r="A129" s="56">
        <v>250380</v>
      </c>
      <c r="B129" s="72" t="s">
        <v>16</v>
      </c>
      <c r="C129" s="73"/>
      <c r="D129" s="73">
        <v>274043</v>
      </c>
      <c r="E129" s="73">
        <v>265615</v>
      </c>
      <c r="F129" s="74"/>
      <c r="G129" s="74">
        <f t="shared" si="7"/>
        <v>96.92457023167897</v>
      </c>
    </row>
    <row r="130" spans="1:9" ht="27" customHeight="1">
      <c r="A130" s="56"/>
      <c r="B130" s="69" t="s">
        <v>241</v>
      </c>
      <c r="C130" s="70">
        <f>SUM(C101,,C102,C105,C108,C111,C117,C127,C123,C121,C120,C115,C125)</f>
        <v>3934669</v>
      </c>
      <c r="D130" s="70">
        <f>SUM(D101,,D102,D105,D108,D111,D117,D127,D123,D121,D120,D115,D125)</f>
        <v>3207716.4</v>
      </c>
      <c r="E130" s="70">
        <f>SUM(E101,,E102,E105,E108,E111,E117,E127,E123,E121,E120,E115,E125)</f>
        <v>5211751.800000001</v>
      </c>
      <c r="F130" s="71">
        <f>SUM(E130/C130*100)</f>
        <v>132.45718508977504</v>
      </c>
      <c r="G130" s="93" t="s">
        <v>213</v>
      </c>
      <c r="I130" s="86"/>
    </row>
    <row r="131" spans="1:7" ht="24.75" customHeight="1">
      <c r="A131" s="56"/>
      <c r="B131" s="69" t="s">
        <v>242</v>
      </c>
      <c r="C131" s="70">
        <f>C132+C133</f>
        <v>0</v>
      </c>
      <c r="D131" s="70">
        <f>D132+D133</f>
        <v>0</v>
      </c>
      <c r="E131" s="70">
        <f>E132+E133</f>
        <v>0</v>
      </c>
      <c r="F131" s="71">
        <v>0</v>
      </c>
      <c r="G131" s="71">
        <v>0</v>
      </c>
    </row>
    <row r="132" spans="1:7" ht="25.5" customHeight="1">
      <c r="A132" s="56">
        <v>250911</v>
      </c>
      <c r="B132" s="72" t="s">
        <v>210</v>
      </c>
      <c r="C132" s="94">
        <v>90000</v>
      </c>
      <c r="D132" s="83">
        <v>90000</v>
      </c>
      <c r="E132" s="73">
        <v>90000</v>
      </c>
      <c r="F132" s="74">
        <f>SUM(E132/C132*100)</f>
        <v>100</v>
      </c>
      <c r="G132" s="74">
        <f>SUM(E132/D132*100)</f>
        <v>100</v>
      </c>
    </row>
    <row r="133" spans="1:7" ht="26.25" customHeight="1">
      <c r="A133" s="56">
        <v>250912</v>
      </c>
      <c r="B133" s="72" t="s">
        <v>243</v>
      </c>
      <c r="C133" s="94">
        <v>-90000</v>
      </c>
      <c r="D133" s="83">
        <v>-90000</v>
      </c>
      <c r="E133" s="73">
        <v>-90000</v>
      </c>
      <c r="F133" s="74">
        <f>SUM(E133/C133*100)</f>
        <v>100</v>
      </c>
      <c r="G133" s="74">
        <f>SUM(E133/D133*100)</f>
        <v>100</v>
      </c>
    </row>
    <row r="134" spans="1:7" ht="21" customHeight="1">
      <c r="A134" s="115"/>
      <c r="B134" s="106" t="s">
        <v>244</v>
      </c>
      <c r="C134" s="70">
        <f>C97+C130</f>
        <v>161768243</v>
      </c>
      <c r="D134" s="70">
        <f>D97+D130</f>
        <v>182320714.39999998</v>
      </c>
      <c r="E134" s="70">
        <f>E97+E130</f>
        <v>171597617.65000004</v>
      </c>
      <c r="F134" s="71">
        <f>SUM(E134/C134*100)</f>
        <v>106.07620783147162</v>
      </c>
      <c r="G134" s="71">
        <f>SUM(E134/D134*100)</f>
        <v>94.11855269145438</v>
      </c>
    </row>
    <row r="135" spans="1:6" ht="17.25" customHeight="1">
      <c r="A135" s="59"/>
      <c r="B135" s="95"/>
      <c r="C135" s="96"/>
      <c r="D135" s="80"/>
      <c r="E135" s="86"/>
      <c r="F135" s="80"/>
    </row>
    <row r="136" spans="2:4" ht="25.5" customHeight="1">
      <c r="B136" s="97" t="s">
        <v>266</v>
      </c>
      <c r="C136" s="96"/>
      <c r="D136" s="64" t="s">
        <v>245</v>
      </c>
    </row>
    <row r="137" spans="2:8" ht="21.75" customHeight="1">
      <c r="B137" s="98" t="s">
        <v>265</v>
      </c>
      <c r="C137" s="96"/>
      <c r="H137" s="58">
        <v>5</v>
      </c>
    </row>
    <row r="138" ht="21">
      <c r="C138" s="96"/>
    </row>
    <row r="139" spans="3:5" ht="21">
      <c r="C139" s="100"/>
      <c r="D139" s="100">
        <f>D7+D20+D22+D23+D24+D25+D26+D27+D28+D29+D30+D31+D32+D33+D34+D35+D36+D37+D38+D39+D40+D41+D42+D43+D44+D45+D46+D48+D59+D77+D79</f>
        <v>55113647.999999985</v>
      </c>
      <c r="E139" s="103">
        <f>E7+E20+E22+E23+E24+E25+E26+E27+E28+E29+E30+E31+E32+E33+E34+E35+E36+E37+E38+E39+E40+E41+E42+E43+E44+E45+E46+E48+E59+E77+E79</f>
        <v>54574748.510000005</v>
      </c>
    </row>
    <row r="140" ht="21">
      <c r="D140" s="101"/>
    </row>
    <row r="141" spans="3:6" ht="21">
      <c r="C141" s="100"/>
      <c r="D141" s="101"/>
      <c r="E141" s="101"/>
      <c r="F141" s="101"/>
    </row>
    <row r="142" spans="5:6" ht="21">
      <c r="E142" s="101"/>
      <c r="F142" s="101">
        <f>E89-E139</f>
        <v>104870660.92</v>
      </c>
    </row>
    <row r="143" spans="2:4" ht="21">
      <c r="B143" s="99" t="s">
        <v>246</v>
      </c>
      <c r="C143" s="100"/>
      <c r="D143" s="100"/>
    </row>
    <row r="145" spans="3:7" ht="21">
      <c r="C145" s="81" t="s">
        <v>247</v>
      </c>
      <c r="D145" s="101">
        <f>C7+C20+C22+C23+C24+C25+C26+C27+C28+C29+C30+C31+C32+C33+C34+C35+C36+C37+C38+C39+C40+C41+C42+C43+C44+C45+C47+C58+C79+C46+C76+C55</f>
        <v>51405800</v>
      </c>
      <c r="E145" s="101">
        <f>D7+D20+D22+D23+D24+D25+D26+D27+D28+D29+D30+D31+D32+D33+D34+D35+D36+D37+D38+D39+D40+D41+D42+D43+D44+D45+D47+D58+D79+D46+D76+D55</f>
        <v>48421525.209999986</v>
      </c>
      <c r="F145" s="101">
        <f>E7+E20+E22+E23+E24+E25+E26+E27+E28+E29+E30+E31+E32+E33+E34+E35+E36+E37+E38+E39+E40+E41+E42+E43+E44+E45+E58+E79+E46+E76+E48+E59</f>
        <v>54628914.45</v>
      </c>
      <c r="G145" s="101" t="s">
        <v>248</v>
      </c>
    </row>
    <row r="146" spans="4:5" ht="21">
      <c r="D146" s="101"/>
      <c r="E146" s="101"/>
    </row>
    <row r="147" ht="21">
      <c r="C147" s="81" t="s">
        <v>249</v>
      </c>
    </row>
    <row r="149" spans="4:6" ht="21">
      <c r="D149" s="101">
        <f>C89-D145</f>
        <v>101148128</v>
      </c>
      <c r="E149" s="101">
        <f>D89-E145</f>
        <v>122200679.78999999</v>
      </c>
      <c r="F149" s="101">
        <f>E89-F145</f>
        <v>104816494.98</v>
      </c>
    </row>
    <row r="150" ht="21">
      <c r="G150" s="81">
        <v>91101</v>
      </c>
    </row>
    <row r="151" ht="21">
      <c r="F151" s="102">
        <f>F150+F145</f>
        <v>54628914.45</v>
      </c>
    </row>
    <row r="154" ht="21">
      <c r="F154" s="102">
        <f>E89-F151</f>
        <v>104816494.98</v>
      </c>
    </row>
    <row r="156" ht="21">
      <c r="E156" s="101">
        <f>E7+E20+E22+E23+E24+E25+E26+E27+E28+E29+E30+E31+E32+E33+E34+E35+E36+E37+E38+E39+E40+E41+E42+E43+E44+E45+E46+E48+E59+E77+E79+E55</f>
        <v>54663641.510000005</v>
      </c>
    </row>
    <row r="157" ht="21">
      <c r="E157" s="101">
        <f>E89-E156</f>
        <v>104781767.92</v>
      </c>
    </row>
  </sheetData>
  <mergeCells count="3">
    <mergeCell ref="A2:G2"/>
    <mergeCell ref="A3:G3"/>
    <mergeCell ref="A100:G100"/>
  </mergeCells>
  <printOptions/>
  <pageMargins left="0.75" right="0.75" top="1" bottom="0.56" header="0.5" footer="0.5"/>
  <pageSetup horizontalDpi="600" verticalDpi="600" orientation="landscape" paperSize="9" scale="45" r:id="rId3"/>
  <rowBreaks count="4" manualBreakCount="4">
    <brk id="25" max="6" man="1"/>
    <brk id="55" max="6" man="1"/>
    <brk id="93" max="6" man="1"/>
    <brk id="13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u252104</cp:lastModifiedBy>
  <cp:lastPrinted>2014-02-25T12:41:47Z</cp:lastPrinted>
  <dcterms:created xsi:type="dcterms:W3CDTF">2002-12-06T14:14:06Z</dcterms:created>
  <dcterms:modified xsi:type="dcterms:W3CDTF">2014-02-25T15:02:14Z</dcterms:modified>
  <cp:category/>
  <cp:version/>
  <cp:contentType/>
  <cp:contentStatus/>
</cp:coreProperties>
</file>